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etbcsj-my.sharepoint.com/personal/coordfinancieracuc_cendoj_ramajudicial_gov_co/Documents/ARCHIVO DIGITAL/GFP2025/01_OP/11 NOVIEMBRE/OP/122_OC 141840 2025 UT R&amp;J 2022/SEPTIEMBRE/"/>
    </mc:Choice>
  </mc:AlternateContent>
  <xr:revisionPtr revIDLastSave="19" documentId="13_ncr:1_{6C508B86-7CD1-4D08-B8F6-9FFB8C8649C4}" xr6:coauthVersionLast="47" xr6:coauthVersionMax="47" xr10:uidLastSave="{8EB900D1-0D34-493A-B9B3-C3D451E2F9B9}"/>
  <bookViews>
    <workbookView xWindow="-120" yWindow="-120" windowWidth="29040" windowHeight="15720" firstSheet="7" activeTab="7" xr2:uid="{E062F332-BD3C-4426-A16A-25EBFF8FED2D}"/>
  </bookViews>
  <sheets>
    <sheet name="FEB" sheetId="4" state="hidden" r:id="rId1"/>
    <sheet name="MZO" sheetId="5" state="hidden" r:id="rId2"/>
    <sheet name="ABR" sheetId="7" state="hidden" r:id="rId3"/>
    <sheet name="MAY" sheetId="8" state="hidden" r:id="rId4"/>
    <sheet name="nov" sheetId="14" state="hidden" r:id="rId5"/>
    <sheet name="OCT" sheetId="16" state="hidden" r:id="rId6"/>
    <sheet name="SEP" sheetId="12" r:id="rId7"/>
    <sheet name="Hoja1" sheetId="17" r:id="rId8"/>
    <sheet name="AGO" sheetId="11" state="hidden" r:id="rId9"/>
    <sheet name="JUL" sheetId="10" state="hidden" r:id="rId10"/>
    <sheet name="JUN" sheetId="9" state="hidden" r:id="rId11"/>
    <sheet name="FEB (2)" sheetId="6" state="hidden" r:id="rId12"/>
    <sheet name="Insumos (Oct)" sheetId="15" state="hidden" r:id="rId13"/>
    <sheet name="Insumos" sheetId="3" r:id="rId14"/>
    <sheet name="COTIZ" sheetId="1" state="hidden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17" l="1"/>
  <c r="D84" i="17" s="1"/>
  <c r="C86" i="17" s="1"/>
  <c r="D86" i="17"/>
  <c r="F86" i="17"/>
  <c r="F87" i="17" s="1"/>
  <c r="D88" i="17" l="1"/>
  <c r="D89" i="17" s="1"/>
  <c r="W64" i="17"/>
  <c r="H73" i="17"/>
  <c r="V20" i="17" l="1"/>
  <c r="V21" i="17"/>
  <c r="V22" i="17"/>
  <c r="V32" i="17"/>
  <c r="V33" i="17"/>
  <c r="V34" i="17"/>
  <c r="V44" i="17"/>
  <c r="V45" i="17"/>
  <c r="V46" i="17"/>
  <c r="V56" i="17"/>
  <c r="V57" i="17"/>
  <c r="V58" i="17"/>
  <c r="V8" i="17"/>
  <c r="R12" i="17"/>
  <c r="T12" i="17"/>
  <c r="S12" i="17"/>
  <c r="Q12" i="17"/>
  <c r="P12" i="17"/>
  <c r="O12" i="17"/>
  <c r="U12" i="17" s="1"/>
  <c r="V12" i="17" s="1"/>
  <c r="T11" i="17"/>
  <c r="S11" i="17"/>
  <c r="R11" i="17"/>
  <c r="Q11" i="17"/>
  <c r="P11" i="17"/>
  <c r="O11" i="17"/>
  <c r="T10" i="17"/>
  <c r="S10" i="17"/>
  <c r="R10" i="17"/>
  <c r="Q10" i="17"/>
  <c r="P10" i="17"/>
  <c r="O10" i="17"/>
  <c r="T9" i="17"/>
  <c r="S9" i="17"/>
  <c r="R9" i="17"/>
  <c r="Q9" i="17"/>
  <c r="P9" i="17"/>
  <c r="O9" i="17"/>
  <c r="S7" i="17"/>
  <c r="R7" i="17"/>
  <c r="Q7" i="17"/>
  <c r="P7" i="17"/>
  <c r="O7" i="17"/>
  <c r="U7" i="17" s="1"/>
  <c r="V7" i="17" s="1"/>
  <c r="U6" i="17"/>
  <c r="V6" i="17" s="1"/>
  <c r="O4" i="17"/>
  <c r="U4" i="17" s="1"/>
  <c r="V4" i="17" s="1"/>
  <c r="N12" i="17"/>
  <c r="N9" i="17"/>
  <c r="N6" i="17"/>
  <c r="N5" i="17"/>
  <c r="M7" i="17"/>
  <c r="T7" i="17" s="1"/>
  <c r="T6" i="17"/>
  <c r="T5" i="17"/>
  <c r="U5" i="17" s="1"/>
  <c r="V5" i="17" s="1"/>
  <c r="G5" i="17"/>
  <c r="T4" i="17"/>
  <c r="S4" i="17"/>
  <c r="R4" i="17"/>
  <c r="R63" i="17" s="1"/>
  <c r="R64" i="17" s="1"/>
  <c r="Q4" i="17"/>
  <c r="P4" i="17"/>
  <c r="M4" i="17"/>
  <c r="N4" i="17"/>
  <c r="U62" i="17"/>
  <c r="V62" i="17" s="1"/>
  <c r="N62" i="17"/>
  <c r="U61" i="17"/>
  <c r="V61" i="17" s="1"/>
  <c r="N61" i="17"/>
  <c r="U60" i="17"/>
  <c r="V60" i="17" s="1"/>
  <c r="N60" i="17"/>
  <c r="U59" i="17"/>
  <c r="V59" i="17" s="1"/>
  <c r="N59" i="17"/>
  <c r="U58" i="17"/>
  <c r="N58" i="17"/>
  <c r="U57" i="17"/>
  <c r="N57" i="17"/>
  <c r="U56" i="17"/>
  <c r="N56" i="17"/>
  <c r="U55" i="17"/>
  <c r="V55" i="17" s="1"/>
  <c r="N55" i="17"/>
  <c r="U54" i="17"/>
  <c r="V54" i="17" s="1"/>
  <c r="N54" i="17"/>
  <c r="U53" i="17"/>
  <c r="N53" i="17"/>
  <c r="U52" i="17"/>
  <c r="N52" i="17"/>
  <c r="U51" i="17"/>
  <c r="V51" i="17" s="1"/>
  <c r="N51" i="17"/>
  <c r="U50" i="17"/>
  <c r="V50" i="17" s="1"/>
  <c r="N50" i="17"/>
  <c r="U49" i="17"/>
  <c r="V49" i="17" s="1"/>
  <c r="N49" i="17"/>
  <c r="U48" i="17"/>
  <c r="V48" i="17" s="1"/>
  <c r="N48" i="17"/>
  <c r="U47" i="17"/>
  <c r="V47" i="17" s="1"/>
  <c r="N47" i="17"/>
  <c r="U46" i="17"/>
  <c r="N46" i="17"/>
  <c r="U45" i="17"/>
  <c r="N45" i="17"/>
  <c r="U44" i="17"/>
  <c r="N44" i="17"/>
  <c r="U43" i="17"/>
  <c r="V43" i="17" s="1"/>
  <c r="N43" i="17"/>
  <c r="U42" i="17"/>
  <c r="V42" i="17" s="1"/>
  <c r="N42" i="17"/>
  <c r="U41" i="17"/>
  <c r="N41" i="17"/>
  <c r="U40" i="17"/>
  <c r="N40" i="17"/>
  <c r="U39" i="17"/>
  <c r="V39" i="17" s="1"/>
  <c r="N39" i="17"/>
  <c r="U38" i="17"/>
  <c r="V38" i="17" s="1"/>
  <c r="N38" i="17"/>
  <c r="U37" i="17"/>
  <c r="V37" i="17" s="1"/>
  <c r="N37" i="17"/>
  <c r="U36" i="17"/>
  <c r="V36" i="17" s="1"/>
  <c r="N36" i="17"/>
  <c r="U35" i="17"/>
  <c r="V35" i="17" s="1"/>
  <c r="N35" i="17"/>
  <c r="U34" i="17"/>
  <c r="N34" i="17"/>
  <c r="U33" i="17"/>
  <c r="N33" i="17"/>
  <c r="U32" i="17"/>
  <c r="N32" i="17"/>
  <c r="U31" i="17"/>
  <c r="V31" i="17" s="1"/>
  <c r="N31" i="17"/>
  <c r="U30" i="17"/>
  <c r="V30" i="17" s="1"/>
  <c r="N30" i="17"/>
  <c r="U29" i="17"/>
  <c r="N29" i="17"/>
  <c r="U28" i="17"/>
  <c r="N28" i="17"/>
  <c r="U27" i="17"/>
  <c r="V27" i="17" s="1"/>
  <c r="N27" i="17"/>
  <c r="U26" i="17"/>
  <c r="V26" i="17" s="1"/>
  <c r="N26" i="17"/>
  <c r="U25" i="17"/>
  <c r="V25" i="17" s="1"/>
  <c r="N25" i="17"/>
  <c r="U24" i="17"/>
  <c r="V24" i="17" s="1"/>
  <c r="N24" i="17"/>
  <c r="U23" i="17"/>
  <c r="V23" i="17" s="1"/>
  <c r="N23" i="17"/>
  <c r="U22" i="17"/>
  <c r="N22" i="17"/>
  <c r="U21" i="17"/>
  <c r="N21" i="17"/>
  <c r="U20" i="17"/>
  <c r="N20" i="17"/>
  <c r="U19" i="17"/>
  <c r="V19" i="17" s="1"/>
  <c r="N19" i="17"/>
  <c r="U18" i="17"/>
  <c r="V18" i="17" s="1"/>
  <c r="N18" i="17"/>
  <c r="U17" i="17"/>
  <c r="N17" i="17"/>
  <c r="U16" i="17"/>
  <c r="V16" i="17" s="1"/>
  <c r="N16" i="17"/>
  <c r="U15" i="17"/>
  <c r="N15" i="17"/>
  <c r="U14" i="17"/>
  <c r="V14" i="17" s="1"/>
  <c r="N14" i="17"/>
  <c r="U13" i="17"/>
  <c r="V13" i="17" s="1"/>
  <c r="N13" i="17"/>
  <c r="G62" i="17"/>
  <c r="G61" i="17"/>
  <c r="G60" i="17"/>
  <c r="G59" i="17"/>
  <c r="G58" i="17"/>
  <c r="G57" i="17"/>
  <c r="G56" i="17"/>
  <c r="G55" i="17"/>
  <c r="G54" i="17"/>
  <c r="G53" i="17"/>
  <c r="V53" i="17" s="1"/>
  <c r="G52" i="17"/>
  <c r="V52" i="17" s="1"/>
  <c r="G51" i="17"/>
  <c r="G50" i="17"/>
  <c r="G49" i="17"/>
  <c r="G48" i="17"/>
  <c r="G47" i="17"/>
  <c r="G46" i="17"/>
  <c r="G45" i="17"/>
  <c r="G44" i="17"/>
  <c r="G43" i="17"/>
  <c r="G42" i="17"/>
  <c r="G41" i="17"/>
  <c r="V41" i="17" s="1"/>
  <c r="G40" i="17"/>
  <c r="V40" i="17" s="1"/>
  <c r="G39" i="17"/>
  <c r="G38" i="17"/>
  <c r="G37" i="17"/>
  <c r="G36" i="17"/>
  <c r="G35" i="17"/>
  <c r="G34" i="17"/>
  <c r="G33" i="17"/>
  <c r="G32" i="17"/>
  <c r="G31" i="17"/>
  <c r="G30" i="17"/>
  <c r="G29" i="17"/>
  <c r="V29" i="17" s="1"/>
  <c r="G28" i="17"/>
  <c r="V28" i="17" s="1"/>
  <c r="G27" i="17"/>
  <c r="G26" i="17"/>
  <c r="G25" i="17"/>
  <c r="G24" i="17"/>
  <c r="G23" i="17"/>
  <c r="G22" i="17"/>
  <c r="G21" i="17"/>
  <c r="G20" i="17"/>
  <c r="G19" i="17"/>
  <c r="G18" i="17"/>
  <c r="G17" i="17"/>
  <c r="V17" i="17" s="1"/>
  <c r="G16" i="17"/>
  <c r="G15" i="17"/>
  <c r="V15" i="17" s="1"/>
  <c r="G14" i="17"/>
  <c r="G13" i="17"/>
  <c r="G12" i="17"/>
  <c r="G11" i="17"/>
  <c r="G10" i="17"/>
  <c r="G9" i="17"/>
  <c r="G8" i="17"/>
  <c r="G7" i="17"/>
  <c r="G6" i="17"/>
  <c r="G4" i="17"/>
  <c r="U9" i="17" l="1"/>
  <c r="V9" i="17" s="1"/>
  <c r="S63" i="17"/>
  <c r="S64" i="17" s="1"/>
  <c r="T63" i="17"/>
  <c r="T64" i="17" s="1"/>
  <c r="U11" i="17"/>
  <c r="N10" i="17"/>
  <c r="O63" i="17"/>
  <c r="O64" i="17" s="1"/>
  <c r="P63" i="17"/>
  <c r="P64" i="17" s="1"/>
  <c r="U10" i="17"/>
  <c r="V10" i="17" s="1"/>
  <c r="N7" i="17"/>
  <c r="N11" i="17"/>
  <c r="Q63" i="17"/>
  <c r="Q64" i="17" s="1"/>
  <c r="G63" i="17"/>
  <c r="V11" i="17" l="1"/>
  <c r="U63" i="17"/>
  <c r="U64" i="17" s="1"/>
  <c r="G64" i="17"/>
  <c r="G65" i="17" l="1"/>
  <c r="V63" i="17"/>
  <c r="G66" i="17"/>
  <c r="G79" i="17" s="1"/>
  <c r="H79" i="17" s="1"/>
  <c r="H81" i="17" s="1"/>
  <c r="G78" i="17" l="1"/>
  <c r="H78" i="17" s="1"/>
  <c r="F81" i="17" s="1"/>
  <c r="F83" i="17" s="1"/>
  <c r="G70" i="17"/>
  <c r="G72" i="17"/>
  <c r="C72" i="17" s="1"/>
  <c r="G71" i="17"/>
  <c r="C71" i="17" s="1"/>
  <c r="D72" i="17" l="1"/>
  <c r="E72" i="17" s="1"/>
  <c r="D71" i="17"/>
  <c r="E71" i="17" s="1"/>
  <c r="F71" i="17"/>
  <c r="C70" i="17"/>
  <c r="G73" i="17"/>
  <c r="D70" i="17" l="1"/>
  <c r="C73" i="17"/>
  <c r="F72" i="17"/>
  <c r="D73" i="17" l="1"/>
  <c r="E70" i="17"/>
  <c r="E73" i="17" s="1"/>
  <c r="F70" i="17" l="1"/>
  <c r="F73" i="17" s="1"/>
  <c r="G6" i="12" l="1"/>
  <c r="G5" i="12"/>
  <c r="G11" i="16" l="1"/>
  <c r="G9" i="16"/>
  <c r="G8" i="16"/>
  <c r="G7" i="16"/>
  <c r="G6" i="16"/>
  <c r="G64" i="16"/>
  <c r="G63" i="16"/>
  <c r="G62" i="16"/>
  <c r="G61" i="16"/>
  <c r="G60" i="16"/>
  <c r="G59" i="16"/>
  <c r="G58" i="16"/>
  <c r="G57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0" i="16"/>
  <c r="G5" i="16"/>
  <c r="G4" i="16"/>
  <c r="G5" i="14"/>
  <c r="G8" i="12"/>
  <c r="G9" i="12"/>
  <c r="G7" i="12"/>
  <c r="G10" i="12"/>
  <c r="G11" i="12"/>
  <c r="G12" i="12"/>
  <c r="G65" i="16" l="1"/>
  <c r="G66" i="16" s="1"/>
  <c r="G67" i="16" s="1"/>
  <c r="H64" i="16"/>
  <c r="H14" i="16"/>
  <c r="E52" i="15"/>
  <c r="G6" i="14"/>
  <c r="G7" i="14"/>
  <c r="G8" i="14"/>
  <c r="G9" i="14"/>
  <c r="G10" i="14"/>
  <c r="H60" i="14"/>
  <c r="G4" i="14"/>
  <c r="G68" i="16" l="1"/>
  <c r="H10" i="14"/>
  <c r="G61" i="14"/>
  <c r="G72" i="16" l="1"/>
  <c r="G73" i="16"/>
  <c r="C73" i="16" s="1"/>
  <c r="G74" i="16"/>
  <c r="C74" i="16" s="1"/>
  <c r="G62" i="14"/>
  <c r="G63" i="14" s="1"/>
  <c r="D74" i="16" l="1"/>
  <c r="E74" i="16" s="1"/>
  <c r="D73" i="16"/>
  <c r="E73" i="16" s="1"/>
  <c r="C72" i="16"/>
  <c r="G75" i="16"/>
  <c r="G64" i="14"/>
  <c r="F73" i="16" l="1"/>
  <c r="F74" i="16"/>
  <c r="C75" i="16"/>
  <c r="D72" i="16"/>
  <c r="G70" i="14"/>
  <c r="C70" i="14" s="1"/>
  <c r="D70" i="14" s="1"/>
  <c r="E70" i="14" s="1"/>
  <c r="F70" i="14" s="1"/>
  <c r="G68" i="14"/>
  <c r="G69" i="14"/>
  <c r="C69" i="14" s="1"/>
  <c r="D69" i="14" s="1"/>
  <c r="E69" i="14" s="1"/>
  <c r="E72" i="16" l="1"/>
  <c r="D75" i="16"/>
  <c r="F69" i="14"/>
  <c r="C68" i="14"/>
  <c r="G71" i="14"/>
  <c r="E75" i="16" l="1"/>
  <c r="F72" i="16"/>
  <c r="F75" i="16" s="1"/>
  <c r="C71" i="14"/>
  <c r="D68" i="14"/>
  <c r="E68" i="14" l="1"/>
  <c r="D71" i="14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4" i="12"/>
  <c r="H12" i="12" s="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H7" i="11" s="1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58" i="11" l="1"/>
  <c r="F68" i="14"/>
  <c r="F71" i="14" s="1"/>
  <c r="E71" i="14"/>
  <c r="G63" i="12"/>
  <c r="H62" i="12"/>
  <c r="G61" i="11"/>
  <c r="G59" i="11"/>
  <c r="G60" i="11" s="1"/>
  <c r="H57" i="11"/>
  <c r="H57" i="10"/>
  <c r="H7" i="10"/>
  <c r="G58" i="10"/>
  <c r="G59" i="9"/>
  <c r="G60" i="9" s="1"/>
  <c r="G61" i="9" s="1"/>
  <c r="H58" i="9"/>
  <c r="H8" i="9"/>
  <c r="G62" i="9" l="1"/>
  <c r="G64" i="12"/>
  <c r="G65" i="12" s="1"/>
  <c r="G66" i="11"/>
  <c r="C66" i="11" s="1"/>
  <c r="G67" i="11"/>
  <c r="C67" i="11" s="1"/>
  <c r="G65" i="11"/>
  <c r="G59" i="10"/>
  <c r="G60" i="10" s="1"/>
  <c r="G67" i="9"/>
  <c r="C67" i="9" s="1"/>
  <c r="G68" i="9"/>
  <c r="C68" i="9" s="1"/>
  <c r="G66" i="9"/>
  <c r="G61" i="10" l="1"/>
  <c r="G66" i="12"/>
  <c r="G70" i="12" s="1"/>
  <c r="D67" i="11"/>
  <c r="E67" i="11" s="1"/>
  <c r="C65" i="11"/>
  <c r="G68" i="11"/>
  <c r="D66" i="11"/>
  <c r="E66" i="11" s="1"/>
  <c r="G65" i="10"/>
  <c r="G66" i="10"/>
  <c r="C66" i="10" s="1"/>
  <c r="G67" i="10"/>
  <c r="C67" i="10" s="1"/>
  <c r="C66" i="9"/>
  <c r="G69" i="9"/>
  <c r="D68" i="9"/>
  <c r="E68" i="9" s="1"/>
  <c r="D67" i="9"/>
  <c r="E67" i="9" s="1"/>
  <c r="G71" i="12" l="1"/>
  <c r="C71" i="12" s="1"/>
  <c r="D71" i="12" s="1"/>
  <c r="E71" i="12" s="1"/>
  <c r="G72" i="12"/>
  <c r="C72" i="12" s="1"/>
  <c r="D72" i="12" s="1"/>
  <c r="E72" i="12" s="1"/>
  <c r="F72" i="12" s="1"/>
  <c r="C70" i="12"/>
  <c r="F66" i="11"/>
  <c r="C68" i="11"/>
  <c r="D65" i="11"/>
  <c r="F67" i="11"/>
  <c r="D66" i="10"/>
  <c r="E66" i="10" s="1"/>
  <c r="F66" i="10"/>
  <c r="D67" i="10"/>
  <c r="E67" i="10" s="1"/>
  <c r="G68" i="10"/>
  <c r="C65" i="10"/>
  <c r="C69" i="9"/>
  <c r="D66" i="9"/>
  <c r="F67" i="9"/>
  <c r="F68" i="9"/>
  <c r="G73" i="12" l="1"/>
  <c r="C73" i="12"/>
  <c r="D70" i="12"/>
  <c r="F71" i="12"/>
  <c r="D68" i="11"/>
  <c r="E65" i="11"/>
  <c r="E68" i="11" s="1"/>
  <c r="F65" i="11"/>
  <c r="F68" i="11" s="1"/>
  <c r="D65" i="10"/>
  <c r="C68" i="10"/>
  <c r="F67" i="10"/>
  <c r="D69" i="9"/>
  <c r="E66" i="9"/>
  <c r="D73" i="12" l="1"/>
  <c r="E70" i="12"/>
  <c r="E73" i="12" s="1"/>
  <c r="D68" i="10"/>
  <c r="E65" i="10"/>
  <c r="E68" i="10" s="1"/>
  <c r="E69" i="9"/>
  <c r="F66" i="9"/>
  <c r="F69" i="9" s="1"/>
  <c r="F70" i="12" l="1"/>
  <c r="F73" i="12" s="1"/>
  <c r="F65" i="10"/>
  <c r="F68" i="10" s="1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59" i="8" l="1"/>
  <c r="H58" i="8"/>
  <c r="G60" i="8"/>
  <c r="G61" i="8" s="1"/>
  <c r="H8" i="8"/>
  <c r="G62" i="8" l="1"/>
  <c r="G66" i="8" l="1"/>
  <c r="G68" i="8"/>
  <c r="C68" i="8" s="1"/>
  <c r="G67" i="8"/>
  <c r="C67" i="8" s="1"/>
  <c r="D67" i="8" l="1"/>
  <c r="E67" i="8" s="1"/>
  <c r="D68" i="8"/>
  <c r="E68" i="8" s="1"/>
  <c r="G69" i="8"/>
  <c r="C66" i="8"/>
  <c r="C69" i="8" l="1"/>
  <c r="D66" i="8"/>
  <c r="F68" i="8"/>
  <c r="F67" i="8"/>
  <c r="D69" i="8" l="1"/>
  <c r="E66" i="8"/>
  <c r="E69" i="8" s="1"/>
  <c r="F66" i="8" l="1"/>
  <c r="F69" i="8" s="1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H8" i="7" s="1"/>
  <c r="G59" i="7" l="1"/>
  <c r="G60" i="7"/>
  <c r="G61" i="7" s="1"/>
  <c r="G62" i="7" s="1"/>
  <c r="H58" i="7"/>
  <c r="G66" i="7" l="1"/>
  <c r="G67" i="7"/>
  <c r="C67" i="7" s="1"/>
  <c r="G68" i="7"/>
  <c r="C68" i="7" s="1"/>
  <c r="D68" i="7" l="1"/>
  <c r="E68" i="7" s="1"/>
  <c r="D67" i="7"/>
  <c r="E67" i="7" s="1"/>
  <c r="C66" i="7"/>
  <c r="G69" i="7"/>
  <c r="F68" i="7" l="1"/>
  <c r="C69" i="7"/>
  <c r="D66" i="7"/>
  <c r="F67" i="7"/>
  <c r="D69" i="7" l="1"/>
  <c r="E66" i="7"/>
  <c r="E69" i="7" s="1"/>
  <c r="F66" i="7"/>
  <c r="F69" i="7" s="1"/>
  <c r="J87" i="4" l="1"/>
  <c r="I88" i="4"/>
  <c r="F57" i="6"/>
  <c r="F56" i="6"/>
  <c r="F55" i="6"/>
  <c r="F54" i="6"/>
  <c r="F53" i="6"/>
  <c r="F52" i="6"/>
  <c r="F51" i="6"/>
  <c r="F50" i="6"/>
  <c r="F49" i="6"/>
  <c r="F48" i="6"/>
  <c r="I47" i="6"/>
  <c r="F47" i="6"/>
  <c r="I46" i="6"/>
  <c r="F46" i="6"/>
  <c r="I45" i="6"/>
  <c r="F45" i="6"/>
  <c r="I44" i="6"/>
  <c r="F44" i="6"/>
  <c r="I43" i="6"/>
  <c r="F43" i="6"/>
  <c r="I42" i="6"/>
  <c r="F42" i="6"/>
  <c r="I41" i="6"/>
  <c r="F41" i="6"/>
  <c r="I40" i="6"/>
  <c r="F40" i="6"/>
  <c r="I39" i="6"/>
  <c r="F39" i="6"/>
  <c r="I38" i="6"/>
  <c r="F38" i="6"/>
  <c r="I37" i="6"/>
  <c r="F37" i="6"/>
  <c r="I36" i="6"/>
  <c r="F36" i="6"/>
  <c r="I35" i="6"/>
  <c r="F35" i="6"/>
  <c r="I34" i="6"/>
  <c r="F34" i="6"/>
  <c r="I33" i="6"/>
  <c r="F33" i="6"/>
  <c r="I32" i="6"/>
  <c r="F32" i="6"/>
  <c r="I31" i="6"/>
  <c r="F31" i="6"/>
  <c r="I30" i="6"/>
  <c r="F30" i="6"/>
  <c r="I29" i="6"/>
  <c r="F29" i="6"/>
  <c r="I28" i="6"/>
  <c r="F28" i="6"/>
  <c r="I27" i="6"/>
  <c r="F27" i="6"/>
  <c r="I26" i="6"/>
  <c r="F26" i="6"/>
  <c r="I25" i="6"/>
  <c r="F25" i="6"/>
  <c r="I24" i="6"/>
  <c r="F24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5" i="6"/>
  <c r="F15" i="6"/>
  <c r="I14" i="6"/>
  <c r="F14" i="6"/>
  <c r="I13" i="6"/>
  <c r="F13" i="6"/>
  <c r="I12" i="6"/>
  <c r="F12" i="6"/>
  <c r="I11" i="6"/>
  <c r="F11" i="6"/>
  <c r="I10" i="6"/>
  <c r="F10" i="6"/>
  <c r="I9" i="6"/>
  <c r="F9" i="6"/>
  <c r="I8" i="6"/>
  <c r="F8" i="6"/>
  <c r="F7" i="6"/>
  <c r="F6" i="6"/>
  <c r="F5" i="6"/>
  <c r="F4" i="6"/>
  <c r="G5" i="4"/>
  <c r="G55" i="4"/>
  <c r="G57" i="6" l="1"/>
  <c r="F58" i="6"/>
  <c r="G7" i="6"/>
  <c r="F59" i="6" l="1"/>
  <c r="F60" i="6" l="1"/>
  <c r="F61" i="6"/>
  <c r="H69" i="6" l="1"/>
  <c r="H68" i="6"/>
  <c r="H67" i="6"/>
  <c r="F63" i="6"/>
  <c r="H70" i="6" l="1"/>
  <c r="D67" i="6"/>
  <c r="D68" i="6"/>
  <c r="D69" i="6"/>
  <c r="E69" i="6" l="1"/>
  <c r="E68" i="6"/>
  <c r="D70" i="6"/>
  <c r="E67" i="6"/>
  <c r="G53" i="4"/>
  <c r="G54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56" i="4"/>
  <c r="G57" i="4"/>
  <c r="G58" i="4"/>
  <c r="G49" i="4"/>
  <c r="G50" i="4"/>
  <c r="G51" i="4"/>
  <c r="G52" i="4"/>
  <c r="G6" i="4"/>
  <c r="G7" i="4"/>
  <c r="G8" i="4"/>
  <c r="E70" i="6" l="1"/>
  <c r="F67" i="6"/>
  <c r="G67" i="6"/>
  <c r="F68" i="6"/>
  <c r="G68" i="6"/>
  <c r="I68" i="6" s="1"/>
  <c r="F69" i="6"/>
  <c r="G69" i="6"/>
  <c r="I69" i="6" s="1"/>
  <c r="G70" i="6" l="1"/>
  <c r="I70" i="6" s="1"/>
  <c r="I67" i="6"/>
  <c r="F70" i="6"/>
  <c r="G58" i="5" l="1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H58" i="4"/>
  <c r="H8" i="4"/>
  <c r="H58" i="5" l="1"/>
  <c r="G59" i="5"/>
  <c r="H8" i="5"/>
  <c r="G59" i="4"/>
  <c r="G60" i="5" l="1"/>
  <c r="G60" i="4"/>
  <c r="G61" i="5" l="1"/>
  <c r="G62" i="5" s="1"/>
  <c r="G61" i="4"/>
  <c r="G62" i="4"/>
  <c r="G64" i="4" s="1"/>
  <c r="G68" i="5" l="1"/>
  <c r="G67" i="5"/>
  <c r="G66" i="5"/>
  <c r="G69" i="4"/>
  <c r="C69" i="4" s="1"/>
  <c r="G70" i="4"/>
  <c r="C70" i="4" s="1"/>
  <c r="G68" i="4"/>
  <c r="E52" i="3"/>
  <c r="G56" i="1"/>
  <c r="G55" i="1"/>
  <c r="H55" i="1" s="1"/>
  <c r="G69" i="5" l="1"/>
  <c r="C66" i="5"/>
  <c r="C67" i="5"/>
  <c r="C68" i="5"/>
  <c r="C68" i="4"/>
  <c r="G71" i="4"/>
  <c r="D70" i="4"/>
  <c r="E70" i="4" s="1"/>
  <c r="F70" i="4"/>
  <c r="D69" i="4"/>
  <c r="E69" i="4" s="1"/>
  <c r="F69" i="4"/>
  <c r="D68" i="5" l="1"/>
  <c r="D67" i="5"/>
  <c r="C69" i="5"/>
  <c r="D66" i="5"/>
  <c r="C71" i="4"/>
  <c r="D68" i="4"/>
  <c r="D69" i="5" l="1"/>
  <c r="E66" i="5"/>
  <c r="F66" i="5"/>
  <c r="E67" i="5"/>
  <c r="F67" i="5" s="1"/>
  <c r="E68" i="5"/>
  <c r="F68" i="5"/>
  <c r="D71" i="4"/>
  <c r="E68" i="4"/>
  <c r="F69" i="5" l="1"/>
  <c r="E69" i="5"/>
  <c r="E71" i="4"/>
  <c r="F68" i="4"/>
  <c r="F71" i="4" l="1"/>
  <c r="O65" i="17" l="1"/>
  <c r="O66" i="17" s="1"/>
  <c r="P65" i="17"/>
  <c r="P66" i="17" s="1"/>
  <c r="Q65" i="17"/>
  <c r="Q66" i="17" s="1"/>
  <c r="R65" i="17"/>
  <c r="R66" i="17" s="1"/>
  <c r="S65" i="17"/>
  <c r="S66" i="17" s="1"/>
  <c r="T65" i="17"/>
  <c r="T66" i="17" s="1"/>
  <c r="V64" i="17"/>
  <c r="U65" i="17"/>
  <c r="U66" i="17" s="1"/>
  <c r="V66" i="17" s="1"/>
  <c r="V65" i="17" l="1"/>
</calcChain>
</file>

<file path=xl/sharedStrings.xml><?xml version="1.0" encoding="utf-8"?>
<sst xmlns="http://schemas.openxmlformats.org/spreadsheetml/2006/main" count="1147" uniqueCount="140">
  <si>
    <t>Item</t>
  </si>
  <si>
    <t>Característica 1</t>
  </si>
  <si>
    <t>Cantidad</t>
  </si>
  <si>
    <t>Vigencia / Unidad</t>
  </si>
  <si>
    <t>Precio Unitario con Descuento</t>
  </si>
  <si>
    <t>Nuevo precio cláusula 8</t>
  </si>
  <si>
    <t>Valor Total</t>
  </si>
  <si>
    <t>Operario de aseo y cafetería MT</t>
  </si>
  <si>
    <t>Jabón para loza 2 (Compra)</t>
  </si>
  <si>
    <t>Jabón abrasivo (Compra)</t>
  </si>
  <si>
    <t>Jabón de dispensador para manos 1 (Compra)</t>
  </si>
  <si>
    <t>Líquido desengrasante (Compra)</t>
  </si>
  <si>
    <t>Detergente multiusos en polvo (Compra)</t>
  </si>
  <si>
    <t>Pastilla desinfectante para sanitario (Compra)</t>
  </si>
  <si>
    <t>Líquido para limpiar vidrios 2 (Compra)</t>
  </si>
  <si>
    <t>Blanqueador o hipoclorito 1 (Compra)</t>
  </si>
  <si>
    <t>Alcohol industrial 1 (Compra)</t>
  </si>
  <si>
    <t>Lustrador de muebles (Compra)</t>
  </si>
  <si>
    <t>Cera emulsionada Neutra (Compra)</t>
  </si>
  <si>
    <t>Varsol ecológico 1 (Compra)</t>
  </si>
  <si>
    <t>Brillametal en crema (Compra)</t>
  </si>
  <si>
    <t>Ambientador 1 (Compra)</t>
  </si>
  <si>
    <t>Ambientador 2 (Compra)</t>
  </si>
  <si>
    <t>Insecticida 1 (Compra)</t>
  </si>
  <si>
    <t>Insecticida 2 (Compra)</t>
  </si>
  <si>
    <t>Bayetilla 2 (Compra)</t>
  </si>
  <si>
    <t>Paño absorbente multiusos 1 (Compra)</t>
  </si>
  <si>
    <t>Esponjilla 1 (Compra)</t>
  </si>
  <si>
    <t>Escoba 3 (Compra)</t>
  </si>
  <si>
    <t>Mango metálico escoba 1 (Compra)</t>
  </si>
  <si>
    <t>Trapero 3 (Compra)</t>
  </si>
  <si>
    <t>Mango metálico trapero (Compra)</t>
  </si>
  <si>
    <t>Cepillo para sanitario (churrusco) (Compra)</t>
  </si>
  <si>
    <t>Bolsas plásticas 8 (Compra)</t>
  </si>
  <si>
    <t>Bolsas plásticas 9 (Compra)</t>
  </si>
  <si>
    <t>Bolsas plásticas 10 (Compra)</t>
  </si>
  <si>
    <t>Bolsas plásticas 21 (Compra)</t>
  </si>
  <si>
    <t>Guantes 2 (Compra)</t>
  </si>
  <si>
    <t>Guantes 6 (Compra)</t>
  </si>
  <si>
    <t>Tapabocas 1 (Compra)</t>
  </si>
  <si>
    <t>Toallas para manos 6 (Compra)</t>
  </si>
  <si>
    <t>Repuestos brillador 1 (Compra)</t>
  </si>
  <si>
    <t>Destapador para sanitario (chupa) (Compra)</t>
  </si>
  <si>
    <t>Plumero o limpia polvo (Compra)</t>
  </si>
  <si>
    <t>Recogedor de basura 1 (Compra)</t>
  </si>
  <si>
    <t>Espátula (Compra)</t>
  </si>
  <si>
    <t>Haraganes 4 (Compra)</t>
  </si>
  <si>
    <t>Balde (Compra)</t>
  </si>
  <si>
    <t>Carro exprimidor de trapero 1 (Arrendamiento)</t>
  </si>
  <si>
    <t>Escalera 3 (Arrendamiento)</t>
  </si>
  <si>
    <t>Escalera 4 (Arrendamiento)</t>
  </si>
  <si>
    <t>Mangueras 3 (Arrendamiento)</t>
  </si>
  <si>
    <t>Señales peatonales de prevención y atención 1 (Compra)</t>
  </si>
  <si>
    <t>Extensión eléctrica 2 (Compra)</t>
  </si>
  <si>
    <t>Aspiradora 2 (Arrendamiento)</t>
  </si>
  <si>
    <t>Brilladora de alta revolución (Arrendamiento)</t>
  </si>
  <si>
    <t>Hidrolavadora Industrial (Arrendamiento)</t>
  </si>
  <si>
    <t>Guadañas (Arrendamiento)</t>
  </si>
  <si>
    <t>Total</t>
  </si>
  <si>
    <t>Operario de aseo y cafetería TC</t>
  </si>
  <si>
    <t>Operario de mantenimiento TC</t>
  </si>
  <si>
    <t>Coordinador de tiempo completo TC</t>
  </si>
  <si>
    <t>No.</t>
  </si>
  <si>
    <t>Bien</t>
  </si>
  <si>
    <t>Cantidad Mensual</t>
  </si>
  <si>
    <t>Minimo</t>
  </si>
  <si>
    <t>Sede 1</t>
  </si>
  <si>
    <t>Sede 2</t>
  </si>
  <si>
    <t>Sede 3</t>
  </si>
  <si>
    <t>Sede 4</t>
  </si>
  <si>
    <t>Sede 5</t>
  </si>
  <si>
    <t>Sede 6</t>
  </si>
  <si>
    <t>Sede 7</t>
  </si>
  <si>
    <t>Sede 8</t>
  </si>
  <si>
    <t>Sede 9</t>
  </si>
  <si>
    <t>Sede 10</t>
  </si>
  <si>
    <t>Sede 11</t>
  </si>
  <si>
    <t>Sede 12</t>
  </si>
  <si>
    <t>UNION TEMPORAL R&amp;J 2022</t>
  </si>
  <si>
    <t>Cant</t>
  </si>
  <si>
    <t>Días</t>
  </si>
  <si>
    <t>Precio</t>
  </si>
  <si>
    <t>Subtotal</t>
  </si>
  <si>
    <t>AIU 10%</t>
  </si>
  <si>
    <t>IVA 19%</t>
  </si>
  <si>
    <t>OC 141840  Rama Judicial Cucuta -  Febrero</t>
  </si>
  <si>
    <t xml:space="preserve">DESCRIPCION </t>
  </si>
  <si>
    <t>%</t>
  </si>
  <si>
    <t>SUBTOTAL</t>
  </si>
  <si>
    <t xml:space="preserve">AIU </t>
  </si>
  <si>
    <t xml:space="preserve">IVA </t>
  </si>
  <si>
    <t>TOTAL</t>
  </si>
  <si>
    <t>U2</t>
  </si>
  <si>
    <t>U8</t>
  </si>
  <si>
    <t>U9</t>
  </si>
  <si>
    <t>Nota Crédito</t>
  </si>
  <si>
    <t>OC 141840  Rama Judicial Cucuta -  Marzo</t>
  </si>
  <si>
    <t>FACTURAS 2363 / 2364 /2365</t>
  </si>
  <si>
    <t>OC 141840  Rama Judicial Cucuta -  Abril</t>
  </si>
  <si>
    <t>OC 141840  Rama Judicial Cucuta -  Mayo</t>
  </si>
  <si>
    <t>OC 141840  Rama Judicial Cucuta -  Junio</t>
  </si>
  <si>
    <t>FACTURAS 2402 / 2403 / 2404</t>
  </si>
  <si>
    <t>FACTURAS 2591 / 2592 / 2593</t>
  </si>
  <si>
    <t>FACTURAS 2681 / 2682 / 2683</t>
  </si>
  <si>
    <t>FACTURAS 2842 / 2843 / 2844</t>
  </si>
  <si>
    <t>OC 141840  Rama Judicial Cucuta -  Julio</t>
  </si>
  <si>
    <t>OC 141840  Rama Judicial Cucuta -  Agosto</t>
  </si>
  <si>
    <t>OC 141840  Rama Judicial Cucuta -  Septiembre</t>
  </si>
  <si>
    <t>Nota: Cantidad de insumos proporcional a 18 días</t>
  </si>
  <si>
    <t>Operario de aseo y cafetería MT (Mariela Perez, Darilin Torres, Yeneira Durán)</t>
  </si>
  <si>
    <t>Operario de mantenimiento TC (Sebastian Leiva - ausencia por 23 dias)</t>
  </si>
  <si>
    <t>Operario de aseo y cafetería TC (Diana Prada)</t>
  </si>
  <si>
    <t>OC 141840  Rama Judicial Cucuta -  1-18 noviembre</t>
  </si>
  <si>
    <t>Operario de aseo y cafetería TC (Patricia Contreras)</t>
  </si>
  <si>
    <t>Operario de aseo y cafetería TC (Mayra Sepulveda)</t>
  </si>
  <si>
    <t>Operario de aseo y cafetería TC (sandra Cobos)</t>
  </si>
  <si>
    <t>Operario de aseo y cafetería TC (Erika Parada)</t>
  </si>
  <si>
    <t>Operario de aseo y cafetería MT (Villa del Rosario) ingreso 22 oct</t>
  </si>
  <si>
    <t>OC 141840  Rama Judicial Cucuta -  Octubre</t>
  </si>
  <si>
    <t>Operario de mantenimiento TC (Rafael Leal) cubre a Sebastian Leyva</t>
  </si>
  <si>
    <t>Operario de aseo y cafetería MT (Angela Viloria) se retira el día 6</t>
  </si>
  <si>
    <t>Operario de mantenimiento TC (Rafael Pinto) ingresa día 24</t>
  </si>
  <si>
    <t>Operario de aseo y cafetería TC (Erika Parada) se incapacitó el día 25</t>
  </si>
  <si>
    <t>Operario de aseo y cafetería TC (31 ope)</t>
  </si>
  <si>
    <t>Operario de aseo y cafetería TC (Diana Prada) incap 1-10 y del 24-25</t>
  </si>
  <si>
    <t>CANTIDADES</t>
  </si>
  <si>
    <t>PAMPLONA</t>
  </si>
  <si>
    <t>OCAÑA</t>
  </si>
  <si>
    <t>LOS PATIOS</t>
  </si>
  <si>
    <t>VILLA ROSARIO</t>
  </si>
  <si>
    <t>EL TARRA</t>
  </si>
  <si>
    <t>CUCUTA</t>
  </si>
  <si>
    <t>% AIU</t>
  </si>
  <si>
    <t>IVA</t>
  </si>
  <si>
    <t>2-01-04-01-05</t>
  </si>
  <si>
    <t>2-01-04-02-01-03</t>
  </si>
  <si>
    <t>2-01-05-01-97</t>
  </si>
  <si>
    <t>Operario de aseo y cafetería MT (Angela Viloria) se retira el día 6 villa del Rosario</t>
  </si>
  <si>
    <t>Operario de aseo y cafetería TC (Erika Parada) se incapacitó el día 25   Cúcuta</t>
  </si>
  <si>
    <t>Operario de aseo y cafetería TC (Diana Prada) incap 1-10 y del 24-25  Cucuta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</si>
</sst>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;[Red]\-&quot;$&quot;#,##0"/>
    <numFmt numFmtId="8" formatCode="&quot;$&quot;#,##0.00;[Red]\-&quot;$&quot;#,##0.00"/>
    <numFmt numFmtId="43" formatCode="_-* #,##0.00_-;\-* #,##0.00_-;_-* &quot;-&quot;??_-;_-@_-"/>
    <numFmt numFmtId="164" formatCode="&quot;$&quot;\ #,##0.00;[Red]\-&quot;$&quot;\ #,##0.00"/>
    <numFmt numFmtId="165" formatCode="_-&quot;$&quot;\ * #,##0.00_-;\-&quot;$&quot;\ * #,##0.00_-;_-&quot;$&quot;\ * &quot;-&quot;??_-;_-@_-"/>
    <numFmt numFmtId="166" formatCode="_-* #,##0_-;\-* #,##0_-;_-* &quot;-&quot;??_-;_-@_-"/>
    <numFmt numFmtId="167" formatCode="&quot;$&quot;\ #,##0.00"/>
  </numFmts>
  <fonts count="23" x14ac:knownFonts="1">
    <font>
      <sz val="11"/>
      <color theme="1"/>
      <name val="Aptos Narrow"/>
      <family val="2"/>
      <scheme val="minor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FFFF"/>
      <name val="Arial"/>
      <family val="2"/>
    </font>
    <font>
      <sz val="11"/>
      <color theme="1"/>
      <name val="Aptos Narrow"/>
      <family val="2"/>
      <scheme val="minor"/>
    </font>
    <font>
      <sz val="16"/>
      <name val="Arial"/>
      <family val="2"/>
    </font>
    <font>
      <sz val="16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8"/>
      <name val="Arial"/>
      <family val="2"/>
    </font>
    <font>
      <sz val="13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7"/>
      <name val="Arial"/>
      <family val="2"/>
    </font>
    <font>
      <sz val="11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A6A6A6"/>
      </bottom>
      <diagonal/>
    </border>
    <border>
      <left/>
      <right style="medium">
        <color rgb="FFBFBFBF"/>
      </right>
      <top style="medium">
        <color rgb="FFBFBFBF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/>
      <right/>
      <top/>
      <bottom style="medium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0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164" fontId="2" fillId="0" borderId="0" xfId="0" applyNumberFormat="1" applyFont="1" applyAlignment="1">
      <alignment wrapText="1"/>
    </xf>
    <xf numFmtId="164" fontId="2" fillId="0" borderId="0" xfId="0" applyNumberFormat="1" applyFont="1"/>
    <xf numFmtId="0" fontId="2" fillId="0" borderId="0" xfId="0" applyFont="1" applyAlignment="1">
      <alignment vertical="center" wrapText="1"/>
    </xf>
    <xf numFmtId="164" fontId="2" fillId="3" borderId="4" xfId="0" applyNumberFormat="1" applyFont="1" applyFill="1" applyBorder="1" applyAlignment="1">
      <alignment horizontal="righ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/>
    </xf>
    <xf numFmtId="164" fontId="2" fillId="3" borderId="1" xfId="0" applyNumberFormat="1" applyFont="1" applyFill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0" fontId="2" fillId="0" borderId="11" xfId="0" applyFont="1" applyBorder="1" applyAlignment="1">
      <alignment wrapText="1"/>
    </xf>
    <xf numFmtId="9" fontId="2" fillId="0" borderId="11" xfId="2" applyFont="1" applyBorder="1" applyAlignment="1">
      <alignment horizontal="center" wrapText="1"/>
    </xf>
    <xf numFmtId="43" fontId="2" fillId="0" borderId="11" xfId="1" applyFont="1" applyBorder="1" applyAlignment="1">
      <alignment wrapText="1"/>
    </xf>
    <xf numFmtId="8" fontId="2" fillId="0" borderId="0" xfId="0" applyNumberFormat="1" applyFont="1" applyAlignment="1">
      <alignment wrapText="1"/>
    </xf>
    <xf numFmtId="43" fontId="2" fillId="0" borderId="11" xfId="0" applyNumberFormat="1" applyFont="1" applyBorder="1" applyAlignment="1">
      <alignment wrapText="1"/>
    </xf>
    <xf numFmtId="0" fontId="2" fillId="6" borderId="4" xfId="0" applyFont="1" applyFill="1" applyBorder="1" applyAlignment="1">
      <alignment horizontal="center" vertical="center" wrapText="1"/>
    </xf>
    <xf numFmtId="164" fontId="2" fillId="6" borderId="4" xfId="0" applyNumberFormat="1" applyFont="1" applyFill="1" applyBorder="1" applyAlignment="1">
      <alignment horizontal="center" vertical="center" wrapText="1"/>
    </xf>
    <xf numFmtId="164" fontId="9" fillId="6" borderId="4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164" fontId="10" fillId="0" borderId="0" xfId="0" applyNumberFormat="1" applyFont="1" applyAlignment="1">
      <alignment wrapText="1"/>
    </xf>
    <xf numFmtId="0" fontId="10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right" vertical="center"/>
    </xf>
    <xf numFmtId="164" fontId="10" fillId="3" borderId="1" xfId="0" applyNumberFormat="1" applyFont="1" applyFill="1" applyBorder="1" applyAlignment="1">
      <alignment horizontal="right" vertical="center" wrapText="1"/>
    </xf>
    <xf numFmtId="0" fontId="12" fillId="0" borderId="11" xfId="0" applyFont="1" applyBorder="1" applyAlignment="1">
      <alignment horizontal="center" vertical="center" wrapText="1"/>
    </xf>
    <xf numFmtId="43" fontId="12" fillId="0" borderId="11" xfId="1" applyFont="1" applyBorder="1" applyAlignment="1">
      <alignment horizontal="center" vertical="center" wrapText="1"/>
    </xf>
    <xf numFmtId="0" fontId="10" fillId="0" borderId="11" xfId="0" applyFont="1" applyBorder="1" applyAlignment="1">
      <alignment wrapText="1"/>
    </xf>
    <xf numFmtId="9" fontId="10" fillId="0" borderId="11" xfId="2" applyFont="1" applyBorder="1" applyAlignment="1">
      <alignment horizontal="center" wrapText="1"/>
    </xf>
    <xf numFmtId="43" fontId="10" fillId="0" borderId="11" xfId="1" applyFont="1" applyBorder="1" applyAlignment="1">
      <alignment wrapText="1"/>
    </xf>
    <xf numFmtId="8" fontId="10" fillId="0" borderId="0" xfId="0" applyNumberFormat="1" applyFont="1" applyAlignment="1">
      <alignment wrapText="1"/>
    </xf>
    <xf numFmtId="43" fontId="10" fillId="0" borderId="11" xfId="0" applyNumberFormat="1" applyFont="1" applyBorder="1" applyAlignment="1">
      <alignment wrapText="1"/>
    </xf>
    <xf numFmtId="43" fontId="2" fillId="0" borderId="0" xfId="1" applyFont="1"/>
    <xf numFmtId="43" fontId="2" fillId="0" borderId="0" xfId="0" applyNumberFormat="1" applyFont="1"/>
    <xf numFmtId="9" fontId="10" fillId="0" borderId="0" xfId="0" applyNumberFormat="1" applyFont="1" applyAlignment="1">
      <alignment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164" fontId="2" fillId="7" borderId="4" xfId="0" applyNumberFormat="1" applyFont="1" applyFill="1" applyBorder="1" applyAlignment="1">
      <alignment horizontal="center" vertical="center" wrapText="1"/>
    </xf>
    <xf numFmtId="164" fontId="9" fillId="7" borderId="4" xfId="0" applyNumberFormat="1" applyFont="1" applyFill="1" applyBorder="1" applyAlignment="1">
      <alignment horizontal="center" vertical="center" wrapText="1"/>
    </xf>
    <xf numFmtId="0" fontId="2" fillId="7" borderId="0" xfId="0" applyFont="1" applyFill="1"/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9" borderId="11" xfId="0" applyFont="1" applyFill="1" applyBorder="1" applyAlignment="1" applyProtection="1">
      <alignment horizontal="center" vertical="center" textRotation="90" wrapText="1"/>
      <protection hidden="1"/>
    </xf>
    <xf numFmtId="0" fontId="19" fillId="0" borderId="11" xfId="0" applyFont="1" applyBorder="1" applyAlignment="1">
      <alignment horizontal="center" vertical="center"/>
    </xf>
    <xf numFmtId="166" fontId="19" fillId="0" borderId="11" xfId="1" applyNumberFormat="1" applyFont="1" applyBorder="1" applyAlignment="1">
      <alignment horizontal="right"/>
    </xf>
    <xf numFmtId="167" fontId="0" fillId="0" borderId="0" xfId="0" applyNumberFormat="1"/>
    <xf numFmtId="0" fontId="19" fillId="10" borderId="11" xfId="0" applyFont="1" applyFill="1" applyBorder="1" applyAlignment="1">
      <alignment horizontal="center" vertical="center"/>
    </xf>
    <xf numFmtId="166" fontId="19" fillId="10" borderId="11" xfId="1" applyNumberFormat="1" applyFont="1" applyFill="1" applyBorder="1" applyAlignment="1">
      <alignment horizontal="right"/>
    </xf>
    <xf numFmtId="166" fontId="19" fillId="6" borderId="11" xfId="1" applyNumberFormat="1" applyFont="1" applyFill="1" applyBorder="1" applyAlignment="1">
      <alignment horizontal="right"/>
    </xf>
    <xf numFmtId="166" fontId="19" fillId="11" borderId="11" xfId="1" applyNumberFormat="1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0" fontId="17" fillId="9" borderId="11" xfId="0" applyFont="1" applyFill="1" applyBorder="1" applyAlignment="1">
      <alignment horizontal="center" vertical="center"/>
    </xf>
    <xf numFmtId="0" fontId="8" fillId="5" borderId="11" xfId="0" applyFont="1" applyFill="1" applyBorder="1" applyAlignment="1" applyProtection="1">
      <alignment horizontal="center" vertical="center" wrapText="1"/>
      <protection hidden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9" fontId="20" fillId="0" borderId="11" xfId="2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1" fillId="5" borderId="15" xfId="0" applyFont="1" applyFill="1" applyBorder="1" applyAlignment="1" applyProtection="1">
      <alignment horizontal="center" vertical="center" wrapText="1"/>
      <protection hidden="1"/>
    </xf>
    <xf numFmtId="0" fontId="3" fillId="0" borderId="16" xfId="0" applyFont="1" applyBorder="1" applyAlignment="1">
      <alignment horizontal="center" vertical="center" wrapText="1"/>
    </xf>
    <xf numFmtId="43" fontId="3" fillId="0" borderId="16" xfId="1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hidden="1"/>
    </xf>
    <xf numFmtId="0" fontId="22" fillId="0" borderId="0" xfId="0" applyFont="1"/>
    <xf numFmtId="1" fontId="0" fillId="0" borderId="0" xfId="0" applyNumberFormat="1"/>
    <xf numFmtId="0" fontId="2" fillId="10" borderId="4" xfId="0" applyFont="1" applyFill="1" applyBorder="1" applyAlignment="1">
      <alignment horizontal="center" vertical="center" wrapText="1"/>
    </xf>
    <xf numFmtId="6" fontId="2" fillId="0" borderId="0" xfId="0" applyNumberFormat="1" applyFont="1" applyAlignment="1">
      <alignment wrapText="1"/>
    </xf>
    <xf numFmtId="43" fontId="0" fillId="0" borderId="0" xfId="1" applyFont="1" applyAlignment="1">
      <alignment horizontal="center" vertical="center"/>
    </xf>
    <xf numFmtId="10" fontId="0" fillId="0" borderId="0" xfId="2" applyNumberFormat="1" applyFont="1"/>
    <xf numFmtId="165" fontId="0" fillId="0" borderId="0" xfId="3" applyFont="1" applyAlignment="1">
      <alignment horizontal="center" vertical="center"/>
    </xf>
    <xf numFmtId="165" fontId="0" fillId="0" borderId="0" xfId="0" applyNumberFormat="1"/>
    <xf numFmtId="165" fontId="0" fillId="0" borderId="0" xfId="3" applyFont="1"/>
    <xf numFmtId="0" fontId="6" fillId="0" borderId="0" xfId="0" applyFont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78</xdr:row>
      <xdr:rowOff>57150</xdr:rowOff>
    </xdr:from>
    <xdr:to>
      <xdr:col>5</xdr:col>
      <xdr:colOff>409576</xdr:colOff>
      <xdr:row>86</xdr:row>
      <xdr:rowOff>99751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AD6EE3-1EBE-17D7-A15C-7E1A1D6EAD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757" r="26361"/>
        <a:stretch/>
      </xdr:blipFill>
      <xdr:spPr>
        <a:xfrm>
          <a:off x="285750" y="11706225"/>
          <a:ext cx="4829176" cy="126180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72</xdr:row>
      <xdr:rowOff>0</xdr:rowOff>
    </xdr:from>
    <xdr:to>
      <xdr:col>4</xdr:col>
      <xdr:colOff>628137</xdr:colOff>
      <xdr:row>77</xdr:row>
      <xdr:rowOff>47524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337B89-3AAF-62BE-28EA-FEEC86902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550" y="10439400"/>
          <a:ext cx="4104762" cy="8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71</xdr:row>
      <xdr:rowOff>133350</xdr:rowOff>
    </xdr:from>
    <xdr:to>
      <xdr:col>9</xdr:col>
      <xdr:colOff>506442</xdr:colOff>
      <xdr:row>86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DAE014-D8B3-4A2F-B3E6-6F282B0525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757" r="26361"/>
        <a:stretch/>
      </xdr:blipFill>
      <xdr:spPr>
        <a:xfrm>
          <a:off x="1272540" y="11197590"/>
          <a:ext cx="9924762" cy="21374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180975</xdr:colOff>
      <xdr:row>11</xdr:row>
      <xdr:rowOff>85725</xdr:rowOff>
    </xdr:from>
    <xdr:to>
      <xdr:col>10</xdr:col>
      <xdr:colOff>37652</xdr:colOff>
      <xdr:row>26</xdr:row>
      <xdr:rowOff>28279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24847D-9B35-95B1-99D0-36C50093C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2325" y="2552700"/>
          <a:ext cx="3580952" cy="23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074F7-052B-4109-A165-2D5855C0A3B3}">
  <dimension ref="A1:K88"/>
  <sheetViews>
    <sheetView topLeftCell="A64" workbookViewId="0">
      <selection activeCell="C92" sqref="C92"/>
    </sheetView>
  </sheetViews>
  <sheetFormatPr baseColWidth="10" defaultColWidth="11.42578125" defaultRowHeight="12" x14ac:dyDescent="0.2"/>
  <cols>
    <col min="1" max="1" width="4.140625" style="7" customWidth="1"/>
    <col min="2" max="2" width="4.7109375" style="7" bestFit="1" customWidth="1"/>
    <col min="3" max="3" width="41.28515625" style="7" bestFit="1" customWidth="1"/>
    <col min="4" max="4" width="10.85546875" style="7" bestFit="1" customWidth="1"/>
    <col min="5" max="5" width="9.5703125" style="7" bestFit="1" customWidth="1"/>
    <col min="6" max="6" width="11.7109375" style="7" bestFit="1" customWidth="1"/>
    <col min="7" max="8" width="12.140625" style="7" bestFit="1" customWidth="1"/>
    <col min="9" max="9" width="15.85546875" style="7" bestFit="1" customWidth="1"/>
    <col min="10" max="10" width="14.42578125" style="7" bestFit="1" customWidth="1"/>
    <col min="11" max="16384" width="11.42578125" style="7"/>
  </cols>
  <sheetData>
    <row r="1" spans="2:9" ht="23.25" customHeight="1" x14ac:dyDescent="0.2">
      <c r="C1" s="97" t="s">
        <v>97</v>
      </c>
      <c r="D1" s="97"/>
      <c r="E1" s="97"/>
      <c r="F1" s="97"/>
      <c r="G1" s="97"/>
    </row>
    <row r="2" spans="2:9" ht="17.25" customHeight="1" x14ac:dyDescent="0.2">
      <c r="B2" s="95" t="s">
        <v>85</v>
      </c>
      <c r="C2" s="95"/>
      <c r="D2" s="95"/>
      <c r="E2" s="95"/>
      <c r="F2" s="95"/>
      <c r="G2" s="95"/>
      <c r="H2" s="6"/>
      <c r="I2" s="6"/>
    </row>
    <row r="3" spans="2:9" ht="17.25" customHeight="1" thickBot="1" x14ac:dyDescent="0.25">
      <c r="B3" s="96" t="s">
        <v>78</v>
      </c>
      <c r="C3" s="96"/>
      <c r="D3" s="96"/>
      <c r="E3" s="96"/>
      <c r="F3" s="96"/>
      <c r="G3" s="96"/>
      <c r="H3" s="6"/>
      <c r="I3" s="6"/>
    </row>
    <row r="4" spans="2:9" ht="16.5" customHeight="1" thickBot="1" x14ac:dyDescent="0.25">
      <c r="B4" s="23" t="s">
        <v>0</v>
      </c>
      <c r="C4" s="23" t="s">
        <v>1</v>
      </c>
      <c r="D4" s="23" t="s">
        <v>79</v>
      </c>
      <c r="E4" s="23" t="s">
        <v>80</v>
      </c>
      <c r="F4" s="23" t="s">
        <v>81</v>
      </c>
      <c r="G4" s="23" t="s">
        <v>6</v>
      </c>
      <c r="H4" s="6"/>
      <c r="I4" s="6"/>
    </row>
    <row r="5" spans="2:9" s="37" customFormat="1" ht="11.25" customHeight="1" thickBot="1" x14ac:dyDescent="0.25">
      <c r="B5" s="38">
        <v>1</v>
      </c>
      <c r="C5" s="39" t="s">
        <v>59</v>
      </c>
      <c r="D5" s="39">
        <v>31</v>
      </c>
      <c r="E5" s="39">
        <v>12</v>
      </c>
      <c r="F5" s="40">
        <v>2700125</v>
      </c>
      <c r="G5" s="41">
        <f>(F5/30)*D5*E5</f>
        <v>33481550.000000004</v>
      </c>
      <c r="H5" s="42"/>
    </row>
    <row r="6" spans="2:9" s="37" customFormat="1" ht="11.25" customHeight="1" thickBot="1" x14ac:dyDescent="0.25">
      <c r="B6" s="38">
        <v>2</v>
      </c>
      <c r="C6" s="39" t="s">
        <v>60</v>
      </c>
      <c r="D6" s="39">
        <v>9</v>
      </c>
      <c r="E6" s="39">
        <v>12</v>
      </c>
      <c r="F6" s="40">
        <v>2700125</v>
      </c>
      <c r="G6" s="41">
        <f t="shared" ref="G6:G8" si="0">(F6/30)*D6*E6</f>
        <v>9720450</v>
      </c>
      <c r="H6" s="43"/>
    </row>
    <row r="7" spans="2:9" s="37" customFormat="1" ht="11.25" customHeight="1" thickBot="1" x14ac:dyDescent="0.25">
      <c r="B7" s="38">
        <v>3</v>
      </c>
      <c r="C7" s="39" t="s">
        <v>61</v>
      </c>
      <c r="D7" s="39">
        <v>1</v>
      </c>
      <c r="E7" s="39">
        <v>12</v>
      </c>
      <c r="F7" s="40">
        <v>2700125</v>
      </c>
      <c r="G7" s="41">
        <f t="shared" si="0"/>
        <v>1080050</v>
      </c>
      <c r="H7" s="42"/>
    </row>
    <row r="8" spans="2:9" s="37" customFormat="1" ht="11.25" customHeight="1" thickBot="1" x14ac:dyDescent="0.25">
      <c r="B8" s="38">
        <v>4</v>
      </c>
      <c r="C8" s="39" t="s">
        <v>7</v>
      </c>
      <c r="D8" s="39">
        <v>4</v>
      </c>
      <c r="E8" s="39">
        <v>12</v>
      </c>
      <c r="F8" s="40">
        <v>1728080</v>
      </c>
      <c r="G8" s="41">
        <f t="shared" si="0"/>
        <v>2764928</v>
      </c>
      <c r="H8" s="43">
        <f>SUM(G5:G8)</f>
        <v>47046978</v>
      </c>
    </row>
    <row r="9" spans="2:9" s="37" customFormat="1" ht="11.25" customHeight="1" thickBot="1" x14ac:dyDescent="0.25">
      <c r="B9" s="38">
        <v>5</v>
      </c>
      <c r="C9" s="39" t="s">
        <v>8</v>
      </c>
      <c r="D9" s="39">
        <v>20</v>
      </c>
      <c r="E9" s="39"/>
      <c r="F9" s="40">
        <v>2352</v>
      </c>
      <c r="G9" s="41">
        <f t="shared" ref="G9:G58" si="1">D9*F9</f>
        <v>47040</v>
      </c>
      <c r="H9" s="42"/>
    </row>
    <row r="10" spans="2:9" s="37" customFormat="1" ht="11.25" customHeight="1" thickBot="1" x14ac:dyDescent="0.25">
      <c r="B10" s="38">
        <v>6</v>
      </c>
      <c r="C10" s="39" t="s">
        <v>9</v>
      </c>
      <c r="D10" s="39">
        <v>20</v>
      </c>
      <c r="E10" s="39"/>
      <c r="F10" s="40">
        <v>2299.1999999999998</v>
      </c>
      <c r="G10" s="41">
        <f t="shared" si="1"/>
        <v>45984</v>
      </c>
      <c r="H10" s="42"/>
    </row>
    <row r="11" spans="2:9" s="37" customFormat="1" ht="11.25" customHeight="1" thickBot="1" x14ac:dyDescent="0.25">
      <c r="B11" s="38">
        <v>7</v>
      </c>
      <c r="C11" s="39" t="s">
        <v>10</v>
      </c>
      <c r="D11" s="39">
        <v>20</v>
      </c>
      <c r="E11" s="39"/>
      <c r="F11" s="40">
        <v>1904.8</v>
      </c>
      <c r="G11" s="41">
        <f t="shared" si="1"/>
        <v>38096</v>
      </c>
      <c r="H11" s="42"/>
    </row>
    <row r="12" spans="2:9" s="37" customFormat="1" ht="11.25" customHeight="1" thickBot="1" x14ac:dyDescent="0.25">
      <c r="B12" s="38">
        <v>8</v>
      </c>
      <c r="C12" s="39" t="s">
        <v>11</v>
      </c>
      <c r="D12" s="39">
        <v>20</v>
      </c>
      <c r="E12" s="39"/>
      <c r="F12" s="40">
        <v>5910.75</v>
      </c>
      <c r="G12" s="41">
        <f t="shared" si="1"/>
        <v>118215</v>
      </c>
      <c r="H12" s="42"/>
    </row>
    <row r="13" spans="2:9" s="37" customFormat="1" ht="11.25" customHeight="1" thickBot="1" x14ac:dyDescent="0.25">
      <c r="B13" s="38">
        <v>9</v>
      </c>
      <c r="C13" s="39" t="s">
        <v>12</v>
      </c>
      <c r="D13" s="39">
        <v>100</v>
      </c>
      <c r="E13" s="39"/>
      <c r="F13" s="40">
        <v>3579.75</v>
      </c>
      <c r="G13" s="41">
        <f t="shared" si="1"/>
        <v>357975</v>
      </c>
      <c r="H13" s="42"/>
    </row>
    <row r="14" spans="2:9" s="37" customFormat="1" ht="11.25" customHeight="1" thickBot="1" x14ac:dyDescent="0.25">
      <c r="B14" s="38">
        <v>10</v>
      </c>
      <c r="C14" s="39" t="s">
        <v>13</v>
      </c>
      <c r="D14" s="39">
        <v>100</v>
      </c>
      <c r="E14" s="39"/>
      <c r="F14" s="40">
        <v>2646</v>
      </c>
      <c r="G14" s="41">
        <f t="shared" si="1"/>
        <v>264600</v>
      </c>
      <c r="H14" s="42"/>
    </row>
    <row r="15" spans="2:9" s="37" customFormat="1" ht="11.25" customHeight="1" thickBot="1" x14ac:dyDescent="0.25">
      <c r="B15" s="38">
        <v>11</v>
      </c>
      <c r="C15" s="39" t="s">
        <v>14</v>
      </c>
      <c r="D15" s="39">
        <v>20</v>
      </c>
      <c r="E15" s="39"/>
      <c r="F15" s="40">
        <v>2288.8000000000002</v>
      </c>
      <c r="G15" s="41">
        <f t="shared" si="1"/>
        <v>45776</v>
      </c>
      <c r="H15" s="42"/>
    </row>
    <row r="16" spans="2:9" s="37" customFormat="1" ht="11.25" customHeight="1" thickBot="1" x14ac:dyDescent="0.25">
      <c r="B16" s="38">
        <v>12</v>
      </c>
      <c r="C16" s="39" t="s">
        <v>15</v>
      </c>
      <c r="D16" s="39">
        <v>81</v>
      </c>
      <c r="E16" s="39"/>
      <c r="F16" s="40">
        <v>4366.5</v>
      </c>
      <c r="G16" s="41">
        <f t="shared" si="1"/>
        <v>353686.5</v>
      </c>
      <c r="H16" s="42"/>
    </row>
    <row r="17" spans="2:8" s="37" customFormat="1" ht="11.25" customHeight="1" thickBot="1" x14ac:dyDescent="0.25">
      <c r="B17" s="38">
        <v>13</v>
      </c>
      <c r="C17" s="39" t="s">
        <v>16</v>
      </c>
      <c r="D17" s="39">
        <v>20</v>
      </c>
      <c r="E17" s="39"/>
      <c r="F17" s="40">
        <v>10107.75</v>
      </c>
      <c r="G17" s="41">
        <f t="shared" si="1"/>
        <v>202155</v>
      </c>
      <c r="H17" s="42"/>
    </row>
    <row r="18" spans="2:8" s="37" customFormat="1" ht="11.25" customHeight="1" thickBot="1" x14ac:dyDescent="0.25">
      <c r="B18" s="38">
        <v>14</v>
      </c>
      <c r="C18" s="39" t="s">
        <v>17</v>
      </c>
      <c r="D18" s="39">
        <v>20</v>
      </c>
      <c r="E18" s="39"/>
      <c r="F18" s="40">
        <v>1596.8</v>
      </c>
      <c r="G18" s="41">
        <f t="shared" si="1"/>
        <v>31936</v>
      </c>
      <c r="H18" s="42"/>
    </row>
    <row r="19" spans="2:8" s="37" customFormat="1" ht="11.25" customHeight="1" thickBot="1" x14ac:dyDescent="0.25">
      <c r="B19" s="38">
        <v>15</v>
      </c>
      <c r="C19" s="39" t="s">
        <v>18</v>
      </c>
      <c r="D19" s="39">
        <v>10</v>
      </c>
      <c r="E19" s="39"/>
      <c r="F19" s="40">
        <v>6336.75</v>
      </c>
      <c r="G19" s="41">
        <f t="shared" si="1"/>
        <v>63367.5</v>
      </c>
      <c r="H19" s="42"/>
    </row>
    <row r="20" spans="2:8" s="37" customFormat="1" ht="11.25" customHeight="1" thickBot="1" x14ac:dyDescent="0.25">
      <c r="B20" s="38">
        <v>16</v>
      </c>
      <c r="C20" s="39" t="s">
        <v>19</v>
      </c>
      <c r="D20" s="39">
        <v>20</v>
      </c>
      <c r="E20" s="39"/>
      <c r="F20" s="40">
        <v>4341</v>
      </c>
      <c r="G20" s="41">
        <f t="shared" si="1"/>
        <v>86820</v>
      </c>
      <c r="H20" s="42"/>
    </row>
    <row r="21" spans="2:8" s="37" customFormat="1" ht="11.25" customHeight="1" thickBot="1" x14ac:dyDescent="0.25">
      <c r="B21" s="38">
        <v>17</v>
      </c>
      <c r="C21" s="39" t="s">
        <v>20</v>
      </c>
      <c r="D21" s="39">
        <v>50</v>
      </c>
      <c r="E21" s="39"/>
      <c r="F21" s="40">
        <v>5657.25</v>
      </c>
      <c r="G21" s="41">
        <f t="shared" si="1"/>
        <v>282862.5</v>
      </c>
      <c r="H21" s="42"/>
    </row>
    <row r="22" spans="2:8" s="37" customFormat="1" ht="11.25" customHeight="1" thickBot="1" x14ac:dyDescent="0.25">
      <c r="B22" s="38">
        <v>18</v>
      </c>
      <c r="C22" s="39" t="s">
        <v>21</v>
      </c>
      <c r="D22" s="39">
        <v>20</v>
      </c>
      <c r="E22" s="39"/>
      <c r="F22" s="40">
        <v>4752.75</v>
      </c>
      <c r="G22" s="41">
        <f t="shared" si="1"/>
        <v>95055</v>
      </c>
      <c r="H22" s="42"/>
    </row>
    <row r="23" spans="2:8" s="37" customFormat="1" ht="11.25" customHeight="1" thickBot="1" x14ac:dyDescent="0.25">
      <c r="B23" s="38">
        <v>19</v>
      </c>
      <c r="C23" s="39" t="s">
        <v>22</v>
      </c>
      <c r="D23" s="39">
        <v>10</v>
      </c>
      <c r="E23" s="39"/>
      <c r="F23" s="40">
        <v>6339.75</v>
      </c>
      <c r="G23" s="41">
        <f t="shared" si="1"/>
        <v>63397.5</v>
      </c>
      <c r="H23" s="42"/>
    </row>
    <row r="24" spans="2:8" s="37" customFormat="1" ht="11.25" customHeight="1" thickBot="1" x14ac:dyDescent="0.25">
      <c r="B24" s="38">
        <v>20</v>
      </c>
      <c r="C24" s="39" t="s">
        <v>23</v>
      </c>
      <c r="D24" s="39">
        <v>10</v>
      </c>
      <c r="E24" s="39"/>
      <c r="F24" s="40">
        <v>7998</v>
      </c>
      <c r="G24" s="41">
        <f t="shared" si="1"/>
        <v>79980</v>
      </c>
      <c r="H24" s="42"/>
    </row>
    <row r="25" spans="2:8" s="37" customFormat="1" ht="11.25" customHeight="1" thickBot="1" x14ac:dyDescent="0.25">
      <c r="B25" s="38">
        <v>21</v>
      </c>
      <c r="C25" s="39" t="s">
        <v>24</v>
      </c>
      <c r="D25" s="39">
        <v>10</v>
      </c>
      <c r="E25" s="39"/>
      <c r="F25" s="40">
        <v>9121.5</v>
      </c>
      <c r="G25" s="41">
        <f t="shared" si="1"/>
        <v>91215</v>
      </c>
      <c r="H25" s="42"/>
    </row>
    <row r="26" spans="2:8" s="37" customFormat="1" ht="11.25" customHeight="1" thickBot="1" x14ac:dyDescent="0.25">
      <c r="B26" s="38">
        <v>22</v>
      </c>
      <c r="C26" s="39" t="s">
        <v>25</v>
      </c>
      <c r="D26" s="39">
        <v>80</v>
      </c>
      <c r="E26" s="39"/>
      <c r="F26" s="40">
        <v>1300</v>
      </c>
      <c r="G26" s="41">
        <f t="shared" si="1"/>
        <v>104000</v>
      </c>
      <c r="H26" s="42"/>
    </row>
    <row r="27" spans="2:8" s="37" customFormat="1" ht="11.25" customHeight="1" thickBot="1" x14ac:dyDescent="0.25">
      <c r="B27" s="38">
        <v>23</v>
      </c>
      <c r="C27" s="39" t="s">
        <v>26</v>
      </c>
      <c r="D27" s="39">
        <v>20</v>
      </c>
      <c r="E27" s="39"/>
      <c r="F27" s="40">
        <v>1215.2</v>
      </c>
      <c r="G27" s="41">
        <f t="shared" si="1"/>
        <v>24304</v>
      </c>
      <c r="H27" s="42"/>
    </row>
    <row r="28" spans="2:8" s="37" customFormat="1" ht="11.25" customHeight="1" thickBot="1" x14ac:dyDescent="0.25">
      <c r="B28" s="38">
        <v>24</v>
      </c>
      <c r="C28" s="39" t="s">
        <v>27</v>
      </c>
      <c r="D28" s="39">
        <v>80</v>
      </c>
      <c r="E28" s="39"/>
      <c r="F28" s="40">
        <v>546.4</v>
      </c>
      <c r="G28" s="41">
        <f t="shared" si="1"/>
        <v>43712</v>
      </c>
      <c r="H28" s="42"/>
    </row>
    <row r="29" spans="2:8" s="37" customFormat="1" ht="11.25" customHeight="1" thickBot="1" x14ac:dyDescent="0.25">
      <c r="B29" s="38">
        <v>25</v>
      </c>
      <c r="C29" s="39" t="s">
        <v>28</v>
      </c>
      <c r="D29" s="39">
        <v>20</v>
      </c>
      <c r="E29" s="39"/>
      <c r="F29" s="40">
        <v>2184.8000000000002</v>
      </c>
      <c r="G29" s="41">
        <f t="shared" si="1"/>
        <v>43696</v>
      </c>
      <c r="H29" s="42"/>
    </row>
    <row r="30" spans="2:8" s="37" customFormat="1" ht="11.25" customHeight="1" thickBot="1" x14ac:dyDescent="0.25">
      <c r="B30" s="38">
        <v>26</v>
      </c>
      <c r="C30" s="39" t="s">
        <v>29</v>
      </c>
      <c r="D30" s="39">
        <v>20</v>
      </c>
      <c r="E30" s="39"/>
      <c r="F30" s="40">
        <v>936</v>
      </c>
      <c r="G30" s="41">
        <f t="shared" si="1"/>
        <v>18720</v>
      </c>
      <c r="H30" s="42"/>
    </row>
    <row r="31" spans="2:8" s="37" customFormat="1" ht="11.25" customHeight="1" thickBot="1" x14ac:dyDescent="0.25">
      <c r="B31" s="38">
        <v>27</v>
      </c>
      <c r="C31" s="39" t="s">
        <v>30</v>
      </c>
      <c r="D31" s="39">
        <v>20</v>
      </c>
      <c r="E31" s="39"/>
      <c r="F31" s="40">
        <v>4681.5</v>
      </c>
      <c r="G31" s="41">
        <f t="shared" si="1"/>
        <v>93630</v>
      </c>
      <c r="H31" s="42"/>
    </row>
    <row r="32" spans="2:8" s="37" customFormat="1" ht="11.25" customHeight="1" thickBot="1" x14ac:dyDescent="0.25">
      <c r="B32" s="38">
        <v>28</v>
      </c>
      <c r="C32" s="39" t="s">
        <v>31</v>
      </c>
      <c r="D32" s="39">
        <v>20</v>
      </c>
      <c r="E32" s="39"/>
      <c r="F32" s="40">
        <v>2633.25</v>
      </c>
      <c r="G32" s="41">
        <f t="shared" si="1"/>
        <v>52665</v>
      </c>
      <c r="H32" s="42"/>
    </row>
    <row r="33" spans="2:8" s="37" customFormat="1" ht="11.25" customHeight="1" thickBot="1" x14ac:dyDescent="0.25">
      <c r="B33" s="38">
        <v>29</v>
      </c>
      <c r="C33" s="39" t="s">
        <v>32</v>
      </c>
      <c r="D33" s="39">
        <v>20</v>
      </c>
      <c r="E33" s="39"/>
      <c r="F33" s="40">
        <v>2424.8000000000002</v>
      </c>
      <c r="G33" s="41">
        <f t="shared" si="1"/>
        <v>48496</v>
      </c>
      <c r="H33" s="42"/>
    </row>
    <row r="34" spans="2:8" s="37" customFormat="1" ht="11.25" customHeight="1" thickBot="1" x14ac:dyDescent="0.25">
      <c r="B34" s="38">
        <v>30</v>
      </c>
      <c r="C34" s="39" t="s">
        <v>33</v>
      </c>
      <c r="D34" s="39">
        <v>70</v>
      </c>
      <c r="E34" s="39"/>
      <c r="F34" s="40">
        <v>1053</v>
      </c>
      <c r="G34" s="41">
        <f t="shared" si="1"/>
        <v>73710</v>
      </c>
      <c r="H34" s="42"/>
    </row>
    <row r="35" spans="2:8" s="37" customFormat="1" ht="11.25" customHeight="1" thickBot="1" x14ac:dyDescent="0.25">
      <c r="B35" s="38">
        <v>31</v>
      </c>
      <c r="C35" s="39" t="s">
        <v>34</v>
      </c>
      <c r="D35" s="39">
        <v>70</v>
      </c>
      <c r="E35" s="39"/>
      <c r="F35" s="40">
        <v>1117.5</v>
      </c>
      <c r="G35" s="41">
        <f t="shared" si="1"/>
        <v>78225</v>
      </c>
      <c r="H35" s="42"/>
    </row>
    <row r="36" spans="2:8" s="37" customFormat="1" ht="11.25" customHeight="1" thickBot="1" x14ac:dyDescent="0.25">
      <c r="B36" s="38">
        <v>32</v>
      </c>
      <c r="C36" s="39" t="s">
        <v>35</v>
      </c>
      <c r="D36" s="39">
        <v>70</v>
      </c>
      <c r="E36" s="39"/>
      <c r="F36" s="40">
        <v>1117.5</v>
      </c>
      <c r="G36" s="41">
        <f t="shared" si="1"/>
        <v>78225</v>
      </c>
      <c r="H36" s="42"/>
    </row>
    <row r="37" spans="2:8" s="37" customFormat="1" ht="11.25" customHeight="1" thickBot="1" x14ac:dyDescent="0.25">
      <c r="B37" s="38">
        <v>33</v>
      </c>
      <c r="C37" s="39" t="s">
        <v>36</v>
      </c>
      <c r="D37" s="39">
        <v>30</v>
      </c>
      <c r="E37" s="39"/>
      <c r="F37" s="40">
        <v>1521.75</v>
      </c>
      <c r="G37" s="41">
        <f t="shared" si="1"/>
        <v>45652.5</v>
      </c>
      <c r="H37" s="42"/>
    </row>
    <row r="38" spans="2:8" s="37" customFormat="1" ht="11.25" customHeight="1" thickBot="1" x14ac:dyDescent="0.25">
      <c r="B38" s="38">
        <v>34</v>
      </c>
      <c r="C38" s="39" t="s">
        <v>37</v>
      </c>
      <c r="D38" s="39">
        <v>20</v>
      </c>
      <c r="E38" s="39"/>
      <c r="F38" s="40">
        <v>2762.4</v>
      </c>
      <c r="G38" s="41">
        <f t="shared" si="1"/>
        <v>55248</v>
      </c>
      <c r="H38" s="42"/>
    </row>
    <row r="39" spans="2:8" s="37" customFormat="1" ht="11.25" customHeight="1" thickBot="1" x14ac:dyDescent="0.25">
      <c r="B39" s="38">
        <v>35</v>
      </c>
      <c r="C39" s="39" t="s">
        <v>38</v>
      </c>
      <c r="D39" s="39">
        <v>5</v>
      </c>
      <c r="E39" s="39"/>
      <c r="F39" s="40">
        <v>16671.75</v>
      </c>
      <c r="G39" s="41">
        <f t="shared" si="1"/>
        <v>83358.75</v>
      </c>
      <c r="H39" s="42"/>
    </row>
    <row r="40" spans="2:8" s="37" customFormat="1" ht="11.25" customHeight="1" thickBot="1" x14ac:dyDescent="0.25">
      <c r="B40" s="38">
        <v>36</v>
      </c>
      <c r="C40" s="39" t="s">
        <v>39</v>
      </c>
      <c r="D40" s="39">
        <v>10</v>
      </c>
      <c r="E40" s="39"/>
      <c r="F40" s="40">
        <v>6732.75</v>
      </c>
      <c r="G40" s="41">
        <f t="shared" si="1"/>
        <v>67327.5</v>
      </c>
      <c r="H40" s="42"/>
    </row>
    <row r="41" spans="2:8" s="37" customFormat="1" ht="11.25" customHeight="1" thickBot="1" x14ac:dyDescent="0.25">
      <c r="B41" s="38">
        <v>37</v>
      </c>
      <c r="C41" s="39" t="s">
        <v>40</v>
      </c>
      <c r="D41" s="39">
        <v>20</v>
      </c>
      <c r="E41" s="39"/>
      <c r="F41" s="40">
        <v>4578.75</v>
      </c>
      <c r="G41" s="41">
        <f t="shared" si="1"/>
        <v>91575</v>
      </c>
      <c r="H41" s="42"/>
    </row>
    <row r="42" spans="2:8" s="37" customFormat="1" ht="11.25" customHeight="1" thickBot="1" x14ac:dyDescent="0.25">
      <c r="B42" s="38">
        <v>38</v>
      </c>
      <c r="C42" s="39" t="s">
        <v>41</v>
      </c>
      <c r="D42" s="39">
        <v>5</v>
      </c>
      <c r="E42" s="39"/>
      <c r="F42" s="40">
        <v>14750.25</v>
      </c>
      <c r="G42" s="41">
        <f t="shared" si="1"/>
        <v>73751.25</v>
      </c>
      <c r="H42" s="42"/>
    </row>
    <row r="43" spans="2:8" s="37" customFormat="1" ht="11.25" customHeight="1" thickBot="1" x14ac:dyDescent="0.25">
      <c r="B43" s="38">
        <v>39</v>
      </c>
      <c r="C43" s="39" t="s">
        <v>42</v>
      </c>
      <c r="D43" s="39">
        <v>10</v>
      </c>
      <c r="E43" s="39"/>
      <c r="F43" s="40">
        <v>1913.6</v>
      </c>
      <c r="G43" s="41">
        <f t="shared" si="1"/>
        <v>19136</v>
      </c>
      <c r="H43" s="42"/>
    </row>
    <row r="44" spans="2:8" s="37" customFormat="1" ht="11.25" customHeight="1" thickBot="1" x14ac:dyDescent="0.25">
      <c r="B44" s="38">
        <v>40</v>
      </c>
      <c r="C44" s="39" t="s">
        <v>43</v>
      </c>
      <c r="D44" s="39">
        <v>20</v>
      </c>
      <c r="E44" s="39"/>
      <c r="F44" s="40">
        <v>3893.6</v>
      </c>
      <c r="G44" s="41">
        <f t="shared" si="1"/>
        <v>77872</v>
      </c>
      <c r="H44" s="42"/>
    </row>
    <row r="45" spans="2:8" s="37" customFormat="1" ht="11.25" customHeight="1" thickBot="1" x14ac:dyDescent="0.25">
      <c r="B45" s="38">
        <v>41</v>
      </c>
      <c r="C45" s="39" t="s">
        <v>44</v>
      </c>
      <c r="D45" s="39">
        <v>20</v>
      </c>
      <c r="E45" s="39"/>
      <c r="F45" s="40">
        <v>1872.8</v>
      </c>
      <c r="G45" s="41">
        <f t="shared" si="1"/>
        <v>37456</v>
      </c>
      <c r="H45" s="42"/>
    </row>
    <row r="46" spans="2:8" s="37" customFormat="1" ht="11.25" customHeight="1" thickBot="1" x14ac:dyDescent="0.25">
      <c r="B46" s="38">
        <v>42</v>
      </c>
      <c r="C46" s="39" t="s">
        <v>45</v>
      </c>
      <c r="D46" s="39">
        <v>18</v>
      </c>
      <c r="E46" s="39"/>
      <c r="F46" s="40">
        <v>92</v>
      </c>
      <c r="G46" s="41">
        <f t="shared" si="1"/>
        <v>1656</v>
      </c>
      <c r="H46" s="42"/>
    </row>
    <row r="47" spans="2:8" s="37" customFormat="1" ht="11.25" customHeight="1" thickBot="1" x14ac:dyDescent="0.25">
      <c r="B47" s="38">
        <v>43</v>
      </c>
      <c r="C47" s="39" t="s">
        <v>46</v>
      </c>
      <c r="D47" s="39">
        <v>10</v>
      </c>
      <c r="E47" s="39"/>
      <c r="F47" s="40">
        <v>6639.75</v>
      </c>
      <c r="G47" s="41">
        <f t="shared" si="1"/>
        <v>66397.5</v>
      </c>
      <c r="H47" s="42"/>
    </row>
    <row r="48" spans="2:8" s="37" customFormat="1" ht="11.25" customHeight="1" thickBot="1" x14ac:dyDescent="0.25">
      <c r="B48" s="38">
        <v>44</v>
      </c>
      <c r="C48" s="39" t="s">
        <v>47</v>
      </c>
      <c r="D48" s="39">
        <v>10</v>
      </c>
      <c r="E48" s="39"/>
      <c r="F48" s="40">
        <v>3048.8</v>
      </c>
      <c r="G48" s="41">
        <f t="shared" si="1"/>
        <v>30488</v>
      </c>
      <c r="H48" s="42"/>
    </row>
    <row r="49" spans="2:8" s="37" customFormat="1" ht="11.25" customHeight="1" thickBot="1" x14ac:dyDescent="0.25">
      <c r="B49" s="38">
        <v>45</v>
      </c>
      <c r="C49" s="39" t="s">
        <v>48</v>
      </c>
      <c r="D49" s="39">
        <v>31</v>
      </c>
      <c r="E49" s="39"/>
      <c r="F49" s="40">
        <v>7310.25</v>
      </c>
      <c r="G49" s="41">
        <f t="shared" si="1"/>
        <v>226617.75</v>
      </c>
      <c r="H49" s="42"/>
    </row>
    <row r="50" spans="2:8" s="37" customFormat="1" ht="11.25" customHeight="1" thickBot="1" x14ac:dyDescent="0.25">
      <c r="B50" s="38">
        <v>46</v>
      </c>
      <c r="C50" s="39" t="s">
        <v>49</v>
      </c>
      <c r="D50" s="39">
        <v>3</v>
      </c>
      <c r="E50" s="39"/>
      <c r="F50" s="40">
        <v>6636</v>
      </c>
      <c r="G50" s="41">
        <f t="shared" si="1"/>
        <v>19908</v>
      </c>
      <c r="H50" s="42"/>
    </row>
    <row r="51" spans="2:8" s="37" customFormat="1" ht="11.25" customHeight="1" thickBot="1" x14ac:dyDescent="0.25">
      <c r="B51" s="38">
        <v>47</v>
      </c>
      <c r="C51" s="39" t="s">
        <v>50</v>
      </c>
      <c r="D51" s="39">
        <v>3</v>
      </c>
      <c r="E51" s="39"/>
      <c r="F51" s="40">
        <v>9710.4</v>
      </c>
      <c r="G51" s="41">
        <f t="shared" si="1"/>
        <v>29131.199999999997</v>
      </c>
      <c r="H51" s="42"/>
    </row>
    <row r="52" spans="2:8" s="37" customFormat="1" ht="11.25" customHeight="1" thickBot="1" x14ac:dyDescent="0.25">
      <c r="B52" s="38">
        <v>48</v>
      </c>
      <c r="C52" s="39" t="s">
        <v>51</v>
      </c>
      <c r="D52" s="39">
        <v>3</v>
      </c>
      <c r="E52" s="39"/>
      <c r="F52" s="40">
        <v>7395.2</v>
      </c>
      <c r="G52" s="41">
        <f t="shared" si="1"/>
        <v>22185.599999999999</v>
      </c>
      <c r="H52" s="42"/>
    </row>
    <row r="53" spans="2:8" s="37" customFormat="1" ht="11.25" customHeight="1" thickBot="1" x14ac:dyDescent="0.25">
      <c r="B53" s="38">
        <v>49</v>
      </c>
      <c r="C53" s="39" t="s">
        <v>52</v>
      </c>
      <c r="D53" s="39">
        <v>4</v>
      </c>
      <c r="E53" s="39"/>
      <c r="F53" s="40">
        <v>789.6</v>
      </c>
      <c r="G53" s="41">
        <f t="shared" si="1"/>
        <v>3158.4</v>
      </c>
      <c r="H53" s="42"/>
    </row>
    <row r="54" spans="2:8" s="37" customFormat="1" ht="11.25" customHeight="1" thickBot="1" x14ac:dyDescent="0.25">
      <c r="B54" s="38">
        <v>50</v>
      </c>
      <c r="C54" s="39" t="s">
        <v>53</v>
      </c>
      <c r="D54" s="39">
        <v>3</v>
      </c>
      <c r="E54" s="39"/>
      <c r="F54" s="40">
        <v>10377.6</v>
      </c>
      <c r="G54" s="41">
        <f t="shared" si="1"/>
        <v>31132.800000000003</v>
      </c>
      <c r="H54" s="42"/>
    </row>
    <row r="55" spans="2:8" s="37" customFormat="1" ht="11.25" customHeight="1" thickBot="1" x14ac:dyDescent="0.25">
      <c r="B55" s="38">
        <v>51</v>
      </c>
      <c r="C55" s="39" t="s">
        <v>54</v>
      </c>
      <c r="D55" s="39">
        <v>2</v>
      </c>
      <c r="E55" s="39"/>
      <c r="F55" s="40">
        <v>25023.200000000001</v>
      </c>
      <c r="G55" s="41">
        <f t="shared" si="1"/>
        <v>50046.400000000001</v>
      </c>
      <c r="H55" s="42"/>
    </row>
    <row r="56" spans="2:8" s="37" customFormat="1" ht="11.25" customHeight="1" thickBot="1" x14ac:dyDescent="0.25">
      <c r="B56" s="38">
        <v>52</v>
      </c>
      <c r="C56" s="39" t="s">
        <v>55</v>
      </c>
      <c r="D56" s="39">
        <v>5</v>
      </c>
      <c r="E56" s="39"/>
      <c r="F56" s="40">
        <v>90462.75</v>
      </c>
      <c r="G56" s="41">
        <f t="shared" si="1"/>
        <v>452313.75</v>
      </c>
      <c r="H56" s="42"/>
    </row>
    <row r="57" spans="2:8" s="37" customFormat="1" ht="11.25" customHeight="1" thickBot="1" x14ac:dyDescent="0.25">
      <c r="B57" s="38">
        <v>53</v>
      </c>
      <c r="C57" s="39" t="s">
        <v>56</v>
      </c>
      <c r="D57" s="39">
        <v>4</v>
      </c>
      <c r="E57" s="39"/>
      <c r="F57" s="40">
        <v>33876.800000000003</v>
      </c>
      <c r="G57" s="41">
        <f t="shared" si="1"/>
        <v>135507.20000000001</v>
      </c>
      <c r="H57" s="42"/>
    </row>
    <row r="58" spans="2:8" s="37" customFormat="1" ht="11.25" customHeight="1" thickBot="1" x14ac:dyDescent="0.25">
      <c r="B58" s="38">
        <v>54</v>
      </c>
      <c r="C58" s="39" t="s">
        <v>57</v>
      </c>
      <c r="D58" s="39">
        <v>1</v>
      </c>
      <c r="E58" s="39"/>
      <c r="F58" s="40">
        <v>23675.200000000001</v>
      </c>
      <c r="G58" s="41">
        <f t="shared" si="1"/>
        <v>23675.200000000001</v>
      </c>
      <c r="H58" s="43">
        <f>SUM(G9:G58)</f>
        <v>4571138.8000000007</v>
      </c>
    </row>
    <row r="59" spans="2:8" s="37" customFormat="1" ht="11.25" customHeight="1" thickBot="1" x14ac:dyDescent="0.25">
      <c r="B59" s="44"/>
      <c r="C59" s="44"/>
      <c r="D59" s="44"/>
      <c r="E59" s="42"/>
      <c r="F59" s="45" t="s">
        <v>82</v>
      </c>
      <c r="G59" s="46">
        <f>SUM(G5:G58)</f>
        <v>51618116.800000004</v>
      </c>
      <c r="H59" s="43"/>
    </row>
    <row r="60" spans="2:8" s="37" customFormat="1" ht="11.25" customHeight="1" thickBot="1" x14ac:dyDescent="0.25">
      <c r="E60" s="42"/>
      <c r="F60" s="45" t="s">
        <v>83</v>
      </c>
      <c r="G60" s="46">
        <f>G59*10%</f>
        <v>5161811.6800000006</v>
      </c>
      <c r="H60" s="42"/>
    </row>
    <row r="61" spans="2:8" s="37" customFormat="1" ht="11.25" customHeight="1" thickBot="1" x14ac:dyDescent="0.25">
      <c r="E61" s="42"/>
      <c r="F61" s="45" t="s">
        <v>84</v>
      </c>
      <c r="G61" s="46">
        <f>G60*19%</f>
        <v>980744.21920000017</v>
      </c>
      <c r="H61" s="42"/>
    </row>
    <row r="62" spans="2:8" s="37" customFormat="1" ht="11.25" customHeight="1" thickBot="1" x14ac:dyDescent="0.25">
      <c r="E62" s="42"/>
      <c r="F62" s="45" t="s">
        <v>58</v>
      </c>
      <c r="G62" s="46">
        <f>SUM(G59:G61)-0.01</f>
        <v>57760672.689200006</v>
      </c>
      <c r="H62" s="42"/>
    </row>
    <row r="63" spans="2:8" s="37" customFormat="1" ht="11.25" customHeight="1" thickBot="1" x14ac:dyDescent="0.25">
      <c r="E63" s="42"/>
      <c r="F63" s="45"/>
      <c r="G63" s="46">
        <v>57760591.5</v>
      </c>
      <c r="H63" s="42"/>
    </row>
    <row r="64" spans="2:8" s="37" customFormat="1" ht="11.25" customHeight="1" thickBot="1" x14ac:dyDescent="0.25">
      <c r="E64" s="42"/>
      <c r="F64" s="45" t="s">
        <v>95</v>
      </c>
      <c r="G64" s="46">
        <f>G62-G63</f>
        <v>81.189200006425381</v>
      </c>
      <c r="H64" s="42"/>
    </row>
    <row r="65" spans="1:11" ht="12" customHeight="1" x14ac:dyDescent="0.2">
      <c r="B65" s="6"/>
      <c r="C65" s="6"/>
      <c r="D65" s="6"/>
      <c r="E65" s="6"/>
      <c r="F65" s="6"/>
      <c r="G65" s="6"/>
      <c r="H65" s="6"/>
    </row>
    <row r="66" spans="1:11" ht="12" customHeight="1" x14ac:dyDescent="0.2">
      <c r="B66" s="6"/>
      <c r="C66" s="6"/>
      <c r="D66" s="6"/>
      <c r="E66" s="6"/>
      <c r="F66" s="6"/>
      <c r="G66" s="6"/>
      <c r="H66" s="6"/>
    </row>
    <row r="67" spans="1:11" x14ac:dyDescent="0.2">
      <c r="A67" s="47"/>
      <c r="B67" s="47" t="s">
        <v>87</v>
      </c>
      <c r="C67" s="48" t="s">
        <v>88</v>
      </c>
      <c r="D67" s="48" t="s">
        <v>89</v>
      </c>
      <c r="E67" s="48" t="s">
        <v>90</v>
      </c>
      <c r="F67" s="48" t="s">
        <v>91</v>
      </c>
      <c r="G67" s="42"/>
      <c r="H67" s="37"/>
      <c r="K67" s="6"/>
    </row>
    <row r="68" spans="1:11" x14ac:dyDescent="0.2">
      <c r="A68" s="49" t="s">
        <v>92</v>
      </c>
      <c r="B68" s="50">
        <v>0.02</v>
      </c>
      <c r="C68" s="51">
        <f>+G68/1.1189999999</f>
        <v>1032362.3359135267</v>
      </c>
      <c r="D68" s="51">
        <f>+C68*10%</f>
        <v>103236.23359135268</v>
      </c>
      <c r="E68" s="51">
        <f>+D68*19%</f>
        <v>19614.88438235701</v>
      </c>
      <c r="F68" s="51">
        <f>+C68+D68+E68</f>
        <v>1155213.4538872365</v>
      </c>
      <c r="G68" s="52">
        <f>G$62*B68</f>
        <v>1155213.4537840001</v>
      </c>
      <c r="H68" s="37"/>
    </row>
    <row r="69" spans="1:11" x14ac:dyDescent="0.2">
      <c r="A69" s="49" t="s">
        <v>93</v>
      </c>
      <c r="B69" s="50">
        <v>0.97</v>
      </c>
      <c r="C69" s="51">
        <f>+G69/1.1189999999</f>
        <v>50069573.29180605</v>
      </c>
      <c r="D69" s="51">
        <f t="shared" ref="D69:D70" si="2">+C69*10%</f>
        <v>5006957.3291806048</v>
      </c>
      <c r="E69" s="51">
        <f t="shared" ref="E69:E70" si="3">+D69*19%</f>
        <v>951321.89254431496</v>
      </c>
      <c r="F69" s="51">
        <f t="shared" ref="F69:F70" si="4">+C69+D69+E69</f>
        <v>56027852.51353097</v>
      </c>
      <c r="G69" s="52">
        <f>G$62*B69</f>
        <v>56027852.508524008</v>
      </c>
      <c r="H69" s="37"/>
    </row>
    <row r="70" spans="1:11" x14ac:dyDescent="0.2">
      <c r="A70" s="49" t="s">
        <v>94</v>
      </c>
      <c r="B70" s="50">
        <v>0.01</v>
      </c>
      <c r="C70" s="51">
        <f>+G70/1.1189999999</f>
        <v>516181.16795676335</v>
      </c>
      <c r="D70" s="51">
        <f t="shared" si="2"/>
        <v>51618.116795676338</v>
      </c>
      <c r="E70" s="51">
        <f t="shared" si="3"/>
        <v>9807.4421911785048</v>
      </c>
      <c r="F70" s="51">
        <f t="shared" si="4"/>
        <v>577606.72694361827</v>
      </c>
      <c r="G70" s="52">
        <f>G$62*B70</f>
        <v>577606.72689200006</v>
      </c>
      <c r="H70" s="37"/>
    </row>
    <row r="71" spans="1:11" x14ac:dyDescent="0.2">
      <c r="A71" s="49"/>
      <c r="B71" s="49"/>
      <c r="C71" s="53">
        <f>SUM(C68:C70)</f>
        <v>51618116.795676336</v>
      </c>
      <c r="D71" s="53">
        <f t="shared" ref="D71:E71" si="5">SUM(D68:D70)</f>
        <v>5161811.6795676341</v>
      </c>
      <c r="E71" s="53">
        <f t="shared" si="5"/>
        <v>980744.21911785053</v>
      </c>
      <c r="F71" s="53">
        <f>SUM(F68:F70)</f>
        <v>57760672.694361828</v>
      </c>
      <c r="G71" s="52">
        <f>SUM(G68:G70)</f>
        <v>57760672.689200006</v>
      </c>
      <c r="H71" s="37"/>
    </row>
    <row r="72" spans="1:11" ht="12" customHeight="1" x14ac:dyDescent="0.2">
      <c r="A72" s="37"/>
      <c r="B72" s="42"/>
      <c r="C72" s="42"/>
      <c r="D72" s="42"/>
      <c r="E72" s="42"/>
      <c r="F72" s="42"/>
      <c r="G72" s="42"/>
      <c r="H72" s="42"/>
    </row>
    <row r="73" spans="1:11" ht="12" customHeight="1" x14ac:dyDescent="0.2">
      <c r="B73" s="6"/>
      <c r="C73" s="6"/>
      <c r="D73" s="6"/>
      <c r="E73" s="6"/>
      <c r="F73" s="6"/>
      <c r="G73" s="6"/>
      <c r="H73" s="6"/>
    </row>
    <row r="81" spans="9:10" x14ac:dyDescent="0.2">
      <c r="I81" s="54">
        <v>57760591.5</v>
      </c>
    </row>
    <row r="82" spans="9:10" x14ac:dyDescent="0.2">
      <c r="I82" s="54">
        <v>144401478.75999999</v>
      </c>
    </row>
    <row r="83" spans="9:10" x14ac:dyDescent="0.2">
      <c r="I83" s="54">
        <v>144401478.75999999</v>
      </c>
    </row>
    <row r="84" spans="9:10" x14ac:dyDescent="0.2">
      <c r="I84" s="54">
        <v>144401478.75999999</v>
      </c>
    </row>
    <row r="85" spans="9:10" x14ac:dyDescent="0.2">
      <c r="I85" s="54">
        <v>144401478.75999999</v>
      </c>
    </row>
    <row r="86" spans="9:10" x14ac:dyDescent="0.2">
      <c r="I86" s="54">
        <v>144401478.75999999</v>
      </c>
    </row>
    <row r="87" spans="9:10" x14ac:dyDescent="0.2">
      <c r="I87" s="54">
        <v>86640887.260000005</v>
      </c>
      <c r="J87" s="55">
        <f>I87+I81</f>
        <v>144401478.75999999</v>
      </c>
    </row>
    <row r="88" spans="9:10" x14ac:dyDescent="0.2">
      <c r="I88" s="54">
        <f>SUM(I81:I87)</f>
        <v>866408872.55999994</v>
      </c>
    </row>
  </sheetData>
  <mergeCells count="3">
    <mergeCell ref="B2:G2"/>
    <mergeCell ref="B3:G3"/>
    <mergeCell ref="C1:G1"/>
  </mergeCells>
  <pageMargins left="0.39370078740157483" right="0.47244094488188981" top="0.35433070866141736" bottom="0.35433070866141736" header="0.31496062992125984" footer="0.31496062992125984"/>
  <pageSetup scale="85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8B3A5-1A25-4A4E-9B79-F7CA23301D53}">
  <dimension ref="A1:K70"/>
  <sheetViews>
    <sheetView workbookViewId="0">
      <selection activeCell="H57" sqref="H57"/>
    </sheetView>
  </sheetViews>
  <sheetFormatPr baseColWidth="10" defaultRowHeight="15" x14ac:dyDescent="0.25"/>
  <cols>
    <col min="1" max="1" width="3.28515625" bestFit="1" customWidth="1"/>
    <col min="2" max="2" width="4.5703125" bestFit="1" customWidth="1"/>
    <col min="3" max="3" width="33.85546875" customWidth="1"/>
    <col min="4" max="4" width="10.7109375" bestFit="1" customWidth="1"/>
    <col min="5" max="5" width="9.85546875" bestFit="1" customWidth="1"/>
    <col min="6" max="6" width="14.140625" bestFit="1" customWidth="1"/>
    <col min="7" max="8" width="11.85546875" bestFit="1" customWidth="1"/>
    <col min="9" max="9" width="14.28515625" bestFit="1" customWidth="1"/>
    <col min="10" max="10" width="6" bestFit="1" customWidth="1"/>
  </cols>
  <sheetData>
    <row r="1" spans="2:9" s="7" customFormat="1" ht="22.9" customHeight="1" x14ac:dyDescent="0.2">
      <c r="B1" s="100" t="s">
        <v>105</v>
      </c>
      <c r="C1" s="100"/>
      <c r="D1" s="100"/>
      <c r="E1" s="100"/>
      <c r="F1" s="100"/>
      <c r="G1" s="100"/>
      <c r="H1" s="6"/>
      <c r="I1" s="6"/>
    </row>
    <row r="2" spans="2:9" s="7" customFormat="1" ht="15" customHeight="1" thickBot="1" x14ac:dyDescent="0.25">
      <c r="B2" s="99" t="s">
        <v>78</v>
      </c>
      <c r="C2" s="99"/>
      <c r="D2" s="99"/>
      <c r="E2" s="99"/>
      <c r="F2" s="99"/>
      <c r="G2" s="99"/>
      <c r="H2" s="6"/>
      <c r="I2" s="6"/>
    </row>
    <row r="3" spans="2:9" s="7" customFormat="1" ht="12" customHeight="1" thickBot="1" x14ac:dyDescent="0.25">
      <c r="B3" s="23" t="s">
        <v>0</v>
      </c>
      <c r="C3" s="23" t="s">
        <v>1</v>
      </c>
      <c r="D3" s="23" t="s">
        <v>79</v>
      </c>
      <c r="E3" s="23" t="s">
        <v>80</v>
      </c>
      <c r="F3" s="23" t="s">
        <v>81</v>
      </c>
      <c r="G3" s="23" t="s">
        <v>6</v>
      </c>
      <c r="H3" s="6"/>
      <c r="I3" s="6"/>
    </row>
    <row r="4" spans="2:9" s="7" customFormat="1" ht="12.75" thickBot="1" x14ac:dyDescent="0.25">
      <c r="B4" s="3">
        <v>1</v>
      </c>
      <c r="C4" s="4" t="s">
        <v>59</v>
      </c>
      <c r="D4" s="4">
        <v>31</v>
      </c>
      <c r="E4" s="4">
        <v>30</v>
      </c>
      <c r="F4" s="5">
        <v>2700125</v>
      </c>
      <c r="G4" s="24">
        <f>(F4/30)*D4*E4</f>
        <v>83703875.000000015</v>
      </c>
      <c r="H4" s="6"/>
    </row>
    <row r="5" spans="2:9" s="7" customFormat="1" ht="12.75" thickBot="1" x14ac:dyDescent="0.25">
      <c r="B5" s="3">
        <v>2</v>
      </c>
      <c r="C5" s="4" t="s">
        <v>60</v>
      </c>
      <c r="D5" s="4">
        <v>9</v>
      </c>
      <c r="E5" s="4">
        <v>30</v>
      </c>
      <c r="F5" s="5">
        <v>2700125</v>
      </c>
      <c r="G5" s="24">
        <f>(F5/30)*D5*E5</f>
        <v>24301125</v>
      </c>
      <c r="H5" s="8"/>
    </row>
    <row r="6" spans="2:9" s="7" customFormat="1" ht="12.75" thickBot="1" x14ac:dyDescent="0.25">
      <c r="B6" s="3">
        <v>3</v>
      </c>
      <c r="C6" s="4" t="s">
        <v>61</v>
      </c>
      <c r="D6" s="4">
        <v>1</v>
      </c>
      <c r="E6" s="4">
        <v>30</v>
      </c>
      <c r="F6" s="5">
        <v>2700125</v>
      </c>
      <c r="G6" s="24">
        <f>D6*F6</f>
        <v>2700125</v>
      </c>
      <c r="H6" s="6"/>
    </row>
    <row r="7" spans="2:9" s="7" customFormat="1" ht="12.75" thickBot="1" x14ac:dyDescent="0.25">
      <c r="B7" s="3">
        <v>4</v>
      </c>
      <c r="C7" s="4" t="s">
        <v>7</v>
      </c>
      <c r="D7" s="4">
        <v>4</v>
      </c>
      <c r="E7" s="4">
        <v>30</v>
      </c>
      <c r="F7" s="5">
        <v>1728080</v>
      </c>
      <c r="G7" s="24">
        <f t="shared" ref="G7:G57" si="0">D7*F7</f>
        <v>6912320</v>
      </c>
      <c r="H7" s="8">
        <f>SUM(G4:G7)</f>
        <v>117617445.00000001</v>
      </c>
    </row>
    <row r="8" spans="2:9" s="7" customFormat="1" ht="12.75" thickBot="1" x14ac:dyDescent="0.25">
      <c r="B8" s="3">
        <v>5</v>
      </c>
      <c r="C8" s="4" t="s">
        <v>8</v>
      </c>
      <c r="D8" s="4">
        <v>35</v>
      </c>
      <c r="E8" s="4"/>
      <c r="F8" s="5">
        <v>2352</v>
      </c>
      <c r="G8" s="24">
        <f t="shared" si="0"/>
        <v>82320</v>
      </c>
      <c r="H8" s="6"/>
    </row>
    <row r="9" spans="2:9" s="7" customFormat="1" ht="12.75" thickBot="1" x14ac:dyDescent="0.25">
      <c r="B9" s="3">
        <v>6</v>
      </c>
      <c r="C9" s="4" t="s">
        <v>9</v>
      </c>
      <c r="D9" s="4">
        <v>66</v>
      </c>
      <c r="E9" s="4"/>
      <c r="F9" s="5">
        <v>2299.1999999999998</v>
      </c>
      <c r="G9" s="24">
        <f t="shared" si="0"/>
        <v>151747.19999999998</v>
      </c>
      <c r="H9" s="6"/>
    </row>
    <row r="10" spans="2:9" s="7" customFormat="1" ht="24.75" thickBot="1" x14ac:dyDescent="0.25">
      <c r="B10" s="3">
        <v>7</v>
      </c>
      <c r="C10" s="4" t="s">
        <v>10</v>
      </c>
      <c r="D10" s="4">
        <v>66</v>
      </c>
      <c r="E10" s="4"/>
      <c r="F10" s="5">
        <v>1904.8</v>
      </c>
      <c r="G10" s="24">
        <f t="shared" si="0"/>
        <v>125716.8</v>
      </c>
      <c r="H10" s="6"/>
    </row>
    <row r="11" spans="2:9" s="7" customFormat="1" ht="12.75" thickBot="1" x14ac:dyDescent="0.25">
      <c r="B11" s="3">
        <v>8</v>
      </c>
      <c r="C11" s="4" t="s">
        <v>11</v>
      </c>
      <c r="D11" s="4">
        <v>62</v>
      </c>
      <c r="E11" s="4"/>
      <c r="F11" s="5">
        <v>5910.75</v>
      </c>
      <c r="G11" s="24">
        <f t="shared" si="0"/>
        <v>366466.5</v>
      </c>
      <c r="H11" s="6"/>
    </row>
    <row r="12" spans="2:9" s="7" customFormat="1" ht="12.75" thickBot="1" x14ac:dyDescent="0.25">
      <c r="B12" s="3">
        <v>9</v>
      </c>
      <c r="C12" s="4" t="s">
        <v>12</v>
      </c>
      <c r="D12" s="4">
        <v>163</v>
      </c>
      <c r="E12" s="4"/>
      <c r="F12" s="5">
        <v>3579.75</v>
      </c>
      <c r="G12" s="24">
        <f t="shared" si="0"/>
        <v>583499.25</v>
      </c>
      <c r="H12" s="6"/>
    </row>
    <row r="13" spans="2:9" s="7" customFormat="1" ht="24.75" thickBot="1" x14ac:dyDescent="0.25">
      <c r="B13" s="3">
        <v>10</v>
      </c>
      <c r="C13" s="4" t="s">
        <v>13</v>
      </c>
      <c r="D13" s="4">
        <v>140</v>
      </c>
      <c r="E13" s="4"/>
      <c r="F13" s="5">
        <v>2646</v>
      </c>
      <c r="G13" s="24">
        <f t="shared" si="0"/>
        <v>370440</v>
      </c>
      <c r="H13" s="6"/>
    </row>
    <row r="14" spans="2:9" s="7" customFormat="1" ht="12.75" thickBot="1" x14ac:dyDescent="0.25">
      <c r="B14" s="3">
        <v>11</v>
      </c>
      <c r="C14" s="4" t="s">
        <v>14</v>
      </c>
      <c r="D14" s="4">
        <v>35</v>
      </c>
      <c r="E14" s="4"/>
      <c r="F14" s="5">
        <v>2288.8000000000002</v>
      </c>
      <c r="G14" s="24">
        <f t="shared" si="0"/>
        <v>80108</v>
      </c>
      <c r="H14" s="6"/>
    </row>
    <row r="15" spans="2:9" s="7" customFormat="1" ht="12.75" thickBot="1" x14ac:dyDescent="0.25">
      <c r="B15" s="3">
        <v>12</v>
      </c>
      <c r="C15" s="4" t="s">
        <v>15</v>
      </c>
      <c r="D15" s="4">
        <v>330</v>
      </c>
      <c r="E15" s="4"/>
      <c r="F15" s="5">
        <v>4366.5</v>
      </c>
      <c r="G15" s="24">
        <f t="shared" si="0"/>
        <v>1440945</v>
      </c>
      <c r="H15" s="6"/>
    </row>
    <row r="16" spans="2:9" s="7" customFormat="1" ht="12.75" thickBot="1" x14ac:dyDescent="0.25">
      <c r="B16" s="3">
        <v>13</v>
      </c>
      <c r="C16" s="4" t="s">
        <v>16</v>
      </c>
      <c r="D16" s="4">
        <v>66</v>
      </c>
      <c r="E16" s="4"/>
      <c r="F16" s="5">
        <v>10107.75</v>
      </c>
      <c r="G16" s="24">
        <f t="shared" si="0"/>
        <v>667111.5</v>
      </c>
      <c r="H16" s="6"/>
    </row>
    <row r="17" spans="2:8" s="7" customFormat="1" ht="12.75" thickBot="1" x14ac:dyDescent="0.25">
      <c r="B17" s="3">
        <v>14</v>
      </c>
      <c r="C17" s="4" t="s">
        <v>17</v>
      </c>
      <c r="D17" s="4">
        <v>35</v>
      </c>
      <c r="E17" s="4"/>
      <c r="F17" s="5">
        <v>1596.8</v>
      </c>
      <c r="G17" s="24">
        <f t="shared" si="0"/>
        <v>55888</v>
      </c>
      <c r="H17" s="6"/>
    </row>
    <row r="18" spans="2:8" s="7" customFormat="1" ht="12.75" thickBot="1" x14ac:dyDescent="0.25">
      <c r="B18" s="3">
        <v>15</v>
      </c>
      <c r="C18" s="4" t="s">
        <v>18</v>
      </c>
      <c r="D18" s="4">
        <v>31</v>
      </c>
      <c r="E18" s="4"/>
      <c r="F18" s="5">
        <v>6336.75</v>
      </c>
      <c r="G18" s="24">
        <f t="shared" si="0"/>
        <v>196439.25</v>
      </c>
      <c r="H18" s="6"/>
    </row>
    <row r="19" spans="2:8" s="7" customFormat="1" ht="12.75" thickBot="1" x14ac:dyDescent="0.25">
      <c r="B19" s="3">
        <v>16</v>
      </c>
      <c r="C19" s="4" t="s">
        <v>19</v>
      </c>
      <c r="D19" s="4">
        <v>66</v>
      </c>
      <c r="E19" s="4"/>
      <c r="F19" s="5">
        <v>4341</v>
      </c>
      <c r="G19" s="24">
        <f t="shared" si="0"/>
        <v>286506</v>
      </c>
      <c r="H19" s="6"/>
    </row>
    <row r="20" spans="2:8" s="7" customFormat="1" ht="12.75" thickBot="1" x14ac:dyDescent="0.25">
      <c r="B20" s="3">
        <v>17</v>
      </c>
      <c r="C20" s="4" t="s">
        <v>20</v>
      </c>
      <c r="D20" s="4">
        <v>62</v>
      </c>
      <c r="E20" s="4"/>
      <c r="F20" s="5">
        <v>5657.25</v>
      </c>
      <c r="G20" s="24">
        <f t="shared" si="0"/>
        <v>350749.5</v>
      </c>
      <c r="H20" s="6"/>
    </row>
    <row r="21" spans="2:8" s="7" customFormat="1" ht="12.75" thickBot="1" x14ac:dyDescent="0.25">
      <c r="B21" s="3">
        <v>18</v>
      </c>
      <c r="C21" s="4" t="s">
        <v>21</v>
      </c>
      <c r="D21" s="4">
        <v>66</v>
      </c>
      <c r="E21" s="4"/>
      <c r="F21" s="5">
        <v>4752.75</v>
      </c>
      <c r="G21" s="24">
        <f t="shared" si="0"/>
        <v>313681.5</v>
      </c>
      <c r="H21" s="6"/>
    </row>
    <row r="22" spans="2:8" s="7" customFormat="1" ht="12.75" thickBot="1" x14ac:dyDescent="0.25">
      <c r="B22" s="3">
        <v>19</v>
      </c>
      <c r="C22" s="4" t="s">
        <v>22</v>
      </c>
      <c r="D22" s="4">
        <v>66</v>
      </c>
      <c r="E22" s="4"/>
      <c r="F22" s="5">
        <v>6339.75</v>
      </c>
      <c r="G22" s="24">
        <f t="shared" si="0"/>
        <v>418423.5</v>
      </c>
      <c r="H22" s="6"/>
    </row>
    <row r="23" spans="2:8" s="7" customFormat="1" ht="12.75" thickBot="1" x14ac:dyDescent="0.25">
      <c r="B23" s="3">
        <v>20</v>
      </c>
      <c r="C23" s="4" t="s">
        <v>23</v>
      </c>
      <c r="D23" s="4">
        <v>66</v>
      </c>
      <c r="E23" s="4"/>
      <c r="F23" s="5">
        <v>7998</v>
      </c>
      <c r="G23" s="24">
        <f t="shared" si="0"/>
        <v>527868</v>
      </c>
      <c r="H23" s="6"/>
    </row>
    <row r="24" spans="2:8" s="7" customFormat="1" ht="12.75" thickBot="1" x14ac:dyDescent="0.25">
      <c r="B24" s="3">
        <v>21</v>
      </c>
      <c r="C24" s="4" t="s">
        <v>24</v>
      </c>
      <c r="D24" s="4">
        <v>66</v>
      </c>
      <c r="E24" s="4"/>
      <c r="F24" s="5">
        <v>9121.5</v>
      </c>
      <c r="G24" s="24">
        <f t="shared" si="0"/>
        <v>602019</v>
      </c>
      <c r="H24" s="6"/>
    </row>
    <row r="25" spans="2:8" s="7" customFormat="1" ht="12.75" thickBot="1" x14ac:dyDescent="0.25">
      <c r="B25" s="3">
        <v>22</v>
      </c>
      <c r="C25" s="4" t="s">
        <v>25</v>
      </c>
      <c r="D25" s="4">
        <v>97</v>
      </c>
      <c r="E25" s="4"/>
      <c r="F25" s="5">
        <v>1300</v>
      </c>
      <c r="G25" s="24">
        <f t="shared" si="0"/>
        <v>126100</v>
      </c>
      <c r="H25" s="6"/>
    </row>
    <row r="26" spans="2:8" s="7" customFormat="1" ht="12.75" thickBot="1" x14ac:dyDescent="0.25">
      <c r="B26" s="3">
        <v>23</v>
      </c>
      <c r="C26" s="4" t="s">
        <v>26</v>
      </c>
      <c r="D26" s="4">
        <v>35</v>
      </c>
      <c r="E26" s="4"/>
      <c r="F26" s="5">
        <v>1215.2</v>
      </c>
      <c r="G26" s="24">
        <f t="shared" si="0"/>
        <v>42532</v>
      </c>
      <c r="H26" s="6"/>
    </row>
    <row r="27" spans="2:8" s="7" customFormat="1" ht="12.75" thickBot="1" x14ac:dyDescent="0.25">
      <c r="B27" s="3">
        <v>24</v>
      </c>
      <c r="C27" s="4" t="s">
        <v>27</v>
      </c>
      <c r="D27" s="4">
        <v>101</v>
      </c>
      <c r="E27" s="4"/>
      <c r="F27" s="5">
        <v>546.4</v>
      </c>
      <c r="G27" s="24">
        <f t="shared" si="0"/>
        <v>55186.399999999994</v>
      </c>
      <c r="H27" s="6"/>
    </row>
    <row r="28" spans="2:8" s="7" customFormat="1" ht="12.75" thickBot="1" x14ac:dyDescent="0.25">
      <c r="B28" s="3">
        <v>25</v>
      </c>
      <c r="C28" s="4" t="s">
        <v>28</v>
      </c>
      <c r="D28" s="4">
        <v>35</v>
      </c>
      <c r="E28" s="4"/>
      <c r="F28" s="5">
        <v>2184.8000000000002</v>
      </c>
      <c r="G28" s="24">
        <f t="shared" si="0"/>
        <v>76468</v>
      </c>
      <c r="H28" s="6"/>
    </row>
    <row r="29" spans="2:8" s="7" customFormat="1" ht="12.75" thickBot="1" x14ac:dyDescent="0.25">
      <c r="B29" s="3">
        <v>26</v>
      </c>
      <c r="C29" s="4" t="s">
        <v>29</v>
      </c>
      <c r="D29" s="4">
        <v>35</v>
      </c>
      <c r="E29" s="4"/>
      <c r="F29" s="5">
        <v>936</v>
      </c>
      <c r="G29" s="24">
        <f t="shared" si="0"/>
        <v>32760</v>
      </c>
      <c r="H29" s="6"/>
    </row>
    <row r="30" spans="2:8" s="7" customFormat="1" ht="12.75" thickBot="1" x14ac:dyDescent="0.25">
      <c r="B30" s="3">
        <v>27</v>
      </c>
      <c r="C30" s="4" t="s">
        <v>30</v>
      </c>
      <c r="D30" s="4">
        <v>66</v>
      </c>
      <c r="E30" s="4"/>
      <c r="F30" s="5">
        <v>4681.5</v>
      </c>
      <c r="G30" s="24">
        <f t="shared" si="0"/>
        <v>308979</v>
      </c>
      <c r="H30" s="6"/>
    </row>
    <row r="31" spans="2:8" s="7" customFormat="1" ht="12.75" thickBot="1" x14ac:dyDescent="0.25">
      <c r="B31" s="3">
        <v>28</v>
      </c>
      <c r="C31" s="4" t="s">
        <v>31</v>
      </c>
      <c r="D31" s="4">
        <v>66</v>
      </c>
      <c r="E31" s="4"/>
      <c r="F31" s="5">
        <v>2633.25</v>
      </c>
      <c r="G31" s="24">
        <f t="shared" si="0"/>
        <v>173794.5</v>
      </c>
      <c r="H31" s="6"/>
    </row>
    <row r="32" spans="2:8" s="7" customFormat="1" ht="24.75" thickBot="1" x14ac:dyDescent="0.25">
      <c r="B32" s="3">
        <v>29</v>
      </c>
      <c r="C32" s="4" t="s">
        <v>32</v>
      </c>
      <c r="D32" s="4">
        <v>35</v>
      </c>
      <c r="E32" s="4"/>
      <c r="F32" s="5">
        <v>2424.8000000000002</v>
      </c>
      <c r="G32" s="24">
        <f t="shared" si="0"/>
        <v>84868</v>
      </c>
      <c r="H32" s="6"/>
    </row>
    <row r="33" spans="2:8" s="7" customFormat="1" ht="12.75" thickBot="1" x14ac:dyDescent="0.25">
      <c r="B33" s="3">
        <v>30</v>
      </c>
      <c r="C33" s="4" t="s">
        <v>33</v>
      </c>
      <c r="D33" s="4">
        <v>140</v>
      </c>
      <c r="E33" s="4"/>
      <c r="F33" s="5">
        <v>1053</v>
      </c>
      <c r="G33" s="24">
        <f t="shared" si="0"/>
        <v>147420</v>
      </c>
      <c r="H33" s="6"/>
    </row>
    <row r="34" spans="2:8" s="7" customFormat="1" ht="12" x14ac:dyDescent="0.2">
      <c r="B34" s="3">
        <v>31</v>
      </c>
      <c r="C34" s="4" t="s">
        <v>34</v>
      </c>
      <c r="D34" s="4">
        <v>140</v>
      </c>
      <c r="E34" s="4"/>
      <c r="F34" s="5">
        <v>1117.5</v>
      </c>
      <c r="G34" s="24">
        <f t="shared" si="0"/>
        <v>156450</v>
      </c>
      <c r="H34" s="6"/>
    </row>
    <row r="35" spans="2:8" s="7" customFormat="1" ht="12.75" thickBot="1" x14ac:dyDescent="0.25">
      <c r="B35" s="3">
        <v>32</v>
      </c>
      <c r="C35" s="4" t="s">
        <v>35</v>
      </c>
      <c r="D35" s="4">
        <v>140</v>
      </c>
      <c r="E35" s="4"/>
      <c r="F35" s="5">
        <v>1117.5</v>
      </c>
      <c r="G35" s="24">
        <f t="shared" si="0"/>
        <v>156450</v>
      </c>
      <c r="H35" s="6"/>
    </row>
    <row r="36" spans="2:8" s="7" customFormat="1" ht="12.75" thickBot="1" x14ac:dyDescent="0.25">
      <c r="B36" s="3">
        <v>33</v>
      </c>
      <c r="C36" s="4" t="s">
        <v>36</v>
      </c>
      <c r="D36" s="4">
        <v>140</v>
      </c>
      <c r="E36" s="4"/>
      <c r="F36" s="5">
        <v>1521.75</v>
      </c>
      <c r="G36" s="24">
        <f t="shared" si="0"/>
        <v>213045</v>
      </c>
      <c r="H36" s="6"/>
    </row>
    <row r="37" spans="2:8" s="7" customFormat="1" ht="12.75" thickBot="1" x14ac:dyDescent="0.25">
      <c r="B37" s="3">
        <v>34</v>
      </c>
      <c r="C37" s="4" t="s">
        <v>37</v>
      </c>
      <c r="D37" s="4">
        <v>35</v>
      </c>
      <c r="E37" s="4"/>
      <c r="F37" s="5">
        <v>2762.4</v>
      </c>
      <c r="G37" s="24">
        <f t="shared" si="0"/>
        <v>96684</v>
      </c>
      <c r="H37" s="6"/>
    </row>
    <row r="38" spans="2:8" s="7" customFormat="1" ht="12.75" thickBot="1" x14ac:dyDescent="0.25">
      <c r="B38" s="3">
        <v>35</v>
      </c>
      <c r="C38" s="4" t="s">
        <v>38</v>
      </c>
      <c r="D38" s="4">
        <v>35</v>
      </c>
      <c r="E38" s="4"/>
      <c r="F38" s="5">
        <v>16671.75</v>
      </c>
      <c r="G38" s="24">
        <f t="shared" si="0"/>
        <v>583511.25</v>
      </c>
      <c r="H38" s="6"/>
    </row>
    <row r="39" spans="2:8" s="7" customFormat="1" ht="12.75" thickBot="1" x14ac:dyDescent="0.25">
      <c r="B39" s="3">
        <v>36</v>
      </c>
      <c r="C39" s="4" t="s">
        <v>39</v>
      </c>
      <c r="D39" s="4">
        <v>35</v>
      </c>
      <c r="E39" s="4"/>
      <c r="F39" s="5">
        <v>6732.75</v>
      </c>
      <c r="G39" s="24">
        <f t="shared" si="0"/>
        <v>235646.25</v>
      </c>
      <c r="H39" s="6"/>
    </row>
    <row r="40" spans="2:8" s="7" customFormat="1" ht="12.75" thickBot="1" x14ac:dyDescent="0.25">
      <c r="B40" s="3">
        <v>37</v>
      </c>
      <c r="C40" s="4" t="s">
        <v>40</v>
      </c>
      <c r="D40" s="4">
        <v>66</v>
      </c>
      <c r="E40" s="4"/>
      <c r="F40" s="5">
        <v>4578.75</v>
      </c>
      <c r="G40" s="24">
        <f t="shared" si="0"/>
        <v>302197.5</v>
      </c>
      <c r="H40" s="6"/>
    </row>
    <row r="41" spans="2:8" s="7" customFormat="1" ht="12.75" thickBot="1" x14ac:dyDescent="0.25">
      <c r="B41" s="3">
        <v>38</v>
      </c>
      <c r="C41" s="4" t="s">
        <v>41</v>
      </c>
      <c r="D41" s="4">
        <v>31</v>
      </c>
      <c r="E41" s="4"/>
      <c r="F41" s="5">
        <v>14750.25</v>
      </c>
      <c r="G41" s="24">
        <f t="shared" si="0"/>
        <v>457257.75</v>
      </c>
      <c r="H41" s="6"/>
    </row>
    <row r="42" spans="2:8" s="7" customFormat="1" ht="24.75" thickBot="1" x14ac:dyDescent="0.25">
      <c r="B42" s="3">
        <v>39</v>
      </c>
      <c r="C42" s="4" t="s">
        <v>42</v>
      </c>
      <c r="D42" s="4">
        <v>31</v>
      </c>
      <c r="E42" s="4"/>
      <c r="F42" s="5">
        <v>1913.6</v>
      </c>
      <c r="G42" s="24">
        <f t="shared" si="0"/>
        <v>59321.599999999999</v>
      </c>
      <c r="H42" s="6"/>
    </row>
    <row r="43" spans="2:8" s="7" customFormat="1" ht="12.75" thickBot="1" x14ac:dyDescent="0.25">
      <c r="B43" s="3">
        <v>40</v>
      </c>
      <c r="C43" s="4" t="s">
        <v>43</v>
      </c>
      <c r="D43" s="4">
        <v>35</v>
      </c>
      <c r="E43" s="4"/>
      <c r="F43" s="5">
        <v>3893.6</v>
      </c>
      <c r="G43" s="24">
        <f t="shared" si="0"/>
        <v>136276</v>
      </c>
      <c r="H43" s="6"/>
    </row>
    <row r="44" spans="2:8" s="7" customFormat="1" ht="12.75" thickBot="1" x14ac:dyDescent="0.25">
      <c r="B44" s="3">
        <v>41</v>
      </c>
      <c r="C44" s="4" t="s">
        <v>44</v>
      </c>
      <c r="D44" s="4">
        <v>35</v>
      </c>
      <c r="E44" s="4"/>
      <c r="F44" s="5">
        <v>1872.8</v>
      </c>
      <c r="G44" s="24">
        <f t="shared" si="0"/>
        <v>65548</v>
      </c>
      <c r="H44" s="6"/>
    </row>
    <row r="45" spans="2:8" s="7" customFormat="1" ht="12.75" thickBot="1" x14ac:dyDescent="0.25">
      <c r="B45" s="3">
        <v>42</v>
      </c>
      <c r="C45" s="4" t="s">
        <v>45</v>
      </c>
      <c r="D45" s="4">
        <v>35</v>
      </c>
      <c r="E45" s="4"/>
      <c r="F45" s="5">
        <v>92</v>
      </c>
      <c r="G45" s="24">
        <f t="shared" si="0"/>
        <v>3220</v>
      </c>
      <c r="H45" s="6"/>
    </row>
    <row r="46" spans="2:8" s="7" customFormat="1" ht="12.75" thickBot="1" x14ac:dyDescent="0.25">
      <c r="B46" s="3">
        <v>43</v>
      </c>
      <c r="C46" s="4" t="s">
        <v>46</v>
      </c>
      <c r="D46" s="4">
        <v>31</v>
      </c>
      <c r="E46" s="4"/>
      <c r="F46" s="5">
        <v>6639.75</v>
      </c>
      <c r="G46" s="24">
        <f t="shared" si="0"/>
        <v>205832.25</v>
      </c>
      <c r="H46" s="6"/>
    </row>
    <row r="47" spans="2:8" s="7" customFormat="1" ht="12.75" thickBot="1" x14ac:dyDescent="0.25">
      <c r="B47" s="3">
        <v>44</v>
      </c>
      <c r="C47" s="4" t="s">
        <v>47</v>
      </c>
      <c r="D47" s="4">
        <v>31</v>
      </c>
      <c r="E47" s="4"/>
      <c r="F47" s="5">
        <v>3048.8</v>
      </c>
      <c r="G47" s="24">
        <f t="shared" si="0"/>
        <v>94512.8</v>
      </c>
      <c r="H47" s="6"/>
    </row>
    <row r="48" spans="2:8" s="7" customFormat="1" ht="24.75" thickBot="1" x14ac:dyDescent="0.25">
      <c r="B48" s="3">
        <v>45</v>
      </c>
      <c r="C48" s="4" t="s">
        <v>48</v>
      </c>
      <c r="D48" s="4">
        <v>31</v>
      </c>
      <c r="E48" s="4"/>
      <c r="F48" s="5">
        <v>7310.25</v>
      </c>
      <c r="G48" s="24">
        <f t="shared" si="0"/>
        <v>226617.75</v>
      </c>
      <c r="H48" s="6"/>
    </row>
    <row r="49" spans="1:11" s="7" customFormat="1" ht="12.75" thickBot="1" x14ac:dyDescent="0.25">
      <c r="B49" s="3">
        <v>46</v>
      </c>
      <c r="C49" s="4" t="s">
        <v>49</v>
      </c>
      <c r="D49" s="4">
        <v>3</v>
      </c>
      <c r="E49" s="4"/>
      <c r="F49" s="5">
        <v>6636</v>
      </c>
      <c r="G49" s="24">
        <f t="shared" si="0"/>
        <v>19908</v>
      </c>
      <c r="H49" s="6"/>
    </row>
    <row r="50" spans="1:11" s="7" customFormat="1" ht="12.75" thickBot="1" x14ac:dyDescent="0.25">
      <c r="B50" s="3">
        <v>47</v>
      </c>
      <c r="C50" s="4" t="s">
        <v>50</v>
      </c>
      <c r="D50" s="4">
        <v>3</v>
      </c>
      <c r="E50" s="4"/>
      <c r="F50" s="5">
        <v>9710.4</v>
      </c>
      <c r="G50" s="24">
        <f t="shared" si="0"/>
        <v>29131.199999999997</v>
      </c>
      <c r="H50" s="6"/>
    </row>
    <row r="51" spans="1:11" s="7" customFormat="1" ht="12.75" thickBot="1" x14ac:dyDescent="0.25">
      <c r="B51" s="3">
        <v>48</v>
      </c>
      <c r="C51" s="4" t="s">
        <v>51</v>
      </c>
      <c r="D51" s="4">
        <v>3</v>
      </c>
      <c r="E51" s="4"/>
      <c r="F51" s="5">
        <v>7395.2</v>
      </c>
      <c r="G51" s="24">
        <f t="shared" si="0"/>
        <v>22185.599999999999</v>
      </c>
      <c r="H51" s="6"/>
    </row>
    <row r="52" spans="1:11" s="7" customFormat="1" ht="24.75" thickBot="1" x14ac:dyDescent="0.25">
      <c r="B52" s="3">
        <v>49</v>
      </c>
      <c r="C52" s="4" t="s">
        <v>52</v>
      </c>
      <c r="D52" s="4">
        <v>4</v>
      </c>
      <c r="E52" s="4"/>
      <c r="F52" s="5">
        <v>789.6</v>
      </c>
      <c r="G52" s="24">
        <f t="shared" si="0"/>
        <v>3158.4</v>
      </c>
      <c r="H52" s="6"/>
    </row>
    <row r="53" spans="1:11" s="7" customFormat="1" ht="12.75" thickBot="1" x14ac:dyDescent="0.25">
      <c r="B53" s="3">
        <v>50</v>
      </c>
      <c r="C53" s="4" t="s">
        <v>53</v>
      </c>
      <c r="D53" s="4">
        <v>3</v>
      </c>
      <c r="E53" s="4"/>
      <c r="F53" s="5">
        <v>10377.6</v>
      </c>
      <c r="G53" s="24">
        <f t="shared" si="0"/>
        <v>31132.800000000003</v>
      </c>
      <c r="H53" s="6"/>
    </row>
    <row r="54" spans="1:11" s="7" customFormat="1" ht="12.75" thickBot="1" x14ac:dyDescent="0.25">
      <c r="B54" s="3">
        <v>51</v>
      </c>
      <c r="C54" s="4" t="s">
        <v>54</v>
      </c>
      <c r="D54" s="4">
        <v>2</v>
      </c>
      <c r="E54" s="4"/>
      <c r="F54" s="5">
        <v>25023.200000000001</v>
      </c>
      <c r="G54" s="24">
        <f t="shared" si="0"/>
        <v>50046.400000000001</v>
      </c>
      <c r="H54" s="6"/>
    </row>
    <row r="55" spans="1:11" s="7" customFormat="1" ht="24.75" thickBot="1" x14ac:dyDescent="0.25">
      <c r="B55" s="3">
        <v>52</v>
      </c>
      <c r="C55" s="4" t="s">
        <v>55</v>
      </c>
      <c r="D55" s="4">
        <v>5</v>
      </c>
      <c r="E55" s="4"/>
      <c r="F55" s="5">
        <v>90462.75</v>
      </c>
      <c r="G55" s="24">
        <f t="shared" si="0"/>
        <v>452313.75</v>
      </c>
      <c r="H55" s="6"/>
    </row>
    <row r="56" spans="1:11" s="7" customFormat="1" ht="12.75" thickBot="1" x14ac:dyDescent="0.25">
      <c r="B56" s="3">
        <v>53</v>
      </c>
      <c r="C56" s="4" t="s">
        <v>56</v>
      </c>
      <c r="D56" s="4">
        <v>4</v>
      </c>
      <c r="E56" s="4"/>
      <c r="F56" s="5">
        <v>33876.800000000003</v>
      </c>
      <c r="G56" s="24">
        <f t="shared" si="0"/>
        <v>135507.20000000001</v>
      </c>
      <c r="H56" s="6"/>
    </row>
    <row r="57" spans="1:11" s="7" customFormat="1" ht="12.75" thickBot="1" x14ac:dyDescent="0.25">
      <c r="B57" s="3">
        <v>54</v>
      </c>
      <c r="C57" s="4" t="s">
        <v>57</v>
      </c>
      <c r="D57" s="4">
        <v>1</v>
      </c>
      <c r="E57" s="4"/>
      <c r="F57" s="5">
        <v>23675.200000000001</v>
      </c>
      <c r="G57" s="24">
        <f t="shared" si="0"/>
        <v>23675.200000000001</v>
      </c>
      <c r="H57" s="8">
        <f>SUM(G8:G57)</f>
        <v>11427665.6</v>
      </c>
    </row>
    <row r="58" spans="1:11" s="7" customFormat="1" ht="12.75" thickBot="1" x14ac:dyDescent="0.25">
      <c r="B58" s="10"/>
      <c r="C58" s="10"/>
      <c r="D58" s="10"/>
      <c r="E58" s="6"/>
      <c r="F58" s="25" t="s">
        <v>82</v>
      </c>
      <c r="G58" s="26">
        <f>SUM(G4:G57)</f>
        <v>129045110.60000002</v>
      </c>
      <c r="H58" s="56">
        <v>1</v>
      </c>
    </row>
    <row r="59" spans="1:11" s="7" customFormat="1" ht="12.75" thickBot="1" x14ac:dyDescent="0.25">
      <c r="E59" s="6"/>
      <c r="F59" s="25" t="s">
        <v>83</v>
      </c>
      <c r="G59" s="26">
        <f>G58*10%</f>
        <v>12904511.060000002</v>
      </c>
      <c r="H59" s="6"/>
    </row>
    <row r="60" spans="1:11" s="7" customFormat="1" ht="12.75" thickBot="1" x14ac:dyDescent="0.25">
      <c r="E60" s="6"/>
      <c r="F60" s="25" t="s">
        <v>84</v>
      </c>
      <c r="G60" s="26">
        <f>G59*19%</f>
        <v>2451857.1014000005</v>
      </c>
      <c r="H60" s="6"/>
    </row>
    <row r="61" spans="1:11" s="7" customFormat="1" ht="12.75" thickBot="1" x14ac:dyDescent="0.25">
      <c r="E61" s="6"/>
      <c r="F61" s="25" t="s">
        <v>58</v>
      </c>
      <c r="G61" s="26">
        <f>SUM(G58:G60)-0.01</f>
        <v>144401478.75140002</v>
      </c>
      <c r="H61" s="6"/>
    </row>
    <row r="62" spans="1:11" s="7" customFormat="1" ht="12" x14ac:dyDescent="0.2">
      <c r="B62" s="6"/>
      <c r="C62" s="6"/>
      <c r="D62" s="6"/>
      <c r="E62" s="6"/>
      <c r="F62" s="6"/>
      <c r="G62" s="6"/>
      <c r="H62" s="6"/>
    </row>
    <row r="63" spans="1:11" s="7" customFormat="1" ht="12" x14ac:dyDescent="0.2">
      <c r="B63" s="6"/>
      <c r="C63" s="6"/>
      <c r="D63" s="6"/>
      <c r="E63" s="6"/>
      <c r="F63" s="6"/>
      <c r="G63" s="6"/>
      <c r="H63" s="6"/>
    </row>
    <row r="64" spans="1:11" s="7" customFormat="1" ht="12" x14ac:dyDescent="0.2">
      <c r="A64" s="27"/>
      <c r="B64" s="27" t="s">
        <v>87</v>
      </c>
      <c r="C64" s="28" t="s">
        <v>88</v>
      </c>
      <c r="D64" s="28" t="s">
        <v>89</v>
      </c>
      <c r="E64" s="28" t="s">
        <v>90</v>
      </c>
      <c r="F64" s="28" t="s">
        <v>91</v>
      </c>
      <c r="G64" s="6"/>
      <c r="K64" s="6"/>
    </row>
    <row r="65" spans="1:8" s="7" customFormat="1" ht="12" x14ac:dyDescent="0.2">
      <c r="A65" s="29" t="s">
        <v>92</v>
      </c>
      <c r="B65" s="30">
        <v>0.02</v>
      </c>
      <c r="C65" s="31">
        <f>+G65/1.1189999999</f>
        <v>2580902.2120519131</v>
      </c>
      <c r="D65" s="31">
        <f>+C65*10%</f>
        <v>258090.22120519134</v>
      </c>
      <c r="E65" s="31">
        <f>+D65*19%</f>
        <v>49037.142028986353</v>
      </c>
      <c r="F65" s="31">
        <f>+C65+D65+E65</f>
        <v>2888029.5752860908</v>
      </c>
      <c r="G65" s="32">
        <f>G$61*B65</f>
        <v>2888029.5750280004</v>
      </c>
    </row>
    <row r="66" spans="1:8" s="7" customFormat="1" ht="12" x14ac:dyDescent="0.2">
      <c r="A66" s="29" t="s">
        <v>93</v>
      </c>
      <c r="B66" s="30">
        <v>0.97</v>
      </c>
      <c r="C66" s="31">
        <f>+G66/1.1189999999</f>
        <v>125173757.28451778</v>
      </c>
      <c r="D66" s="31">
        <f t="shared" ref="D66:D67" si="1">+C66*10%</f>
        <v>12517375.728451779</v>
      </c>
      <c r="E66" s="31">
        <f t="shared" ref="E66:E67" si="2">+D66*19%</f>
        <v>2378301.388405838</v>
      </c>
      <c r="F66" s="31">
        <f t="shared" ref="F66:F67" si="3">+C66+D66+E66</f>
        <v>140069434.40137538</v>
      </c>
      <c r="G66" s="32">
        <f>G$61*B66</f>
        <v>140069434.38885802</v>
      </c>
    </row>
    <row r="67" spans="1:8" s="7" customFormat="1" ht="12" x14ac:dyDescent="0.2">
      <c r="A67" s="29" t="s">
        <v>94</v>
      </c>
      <c r="B67" s="30">
        <v>0.01</v>
      </c>
      <c r="C67" s="31">
        <f>+G67/1.1189999999</f>
        <v>1290451.1060259566</v>
      </c>
      <c r="D67" s="31">
        <f t="shared" si="1"/>
        <v>129045.11060259567</v>
      </c>
      <c r="E67" s="31">
        <f t="shared" si="2"/>
        <v>24518.571014493176</v>
      </c>
      <c r="F67" s="31">
        <f t="shared" si="3"/>
        <v>1444014.7876430454</v>
      </c>
      <c r="G67" s="32">
        <f>G$61*B67</f>
        <v>1444014.7875140002</v>
      </c>
    </row>
    <row r="68" spans="1:8" s="7" customFormat="1" ht="12" x14ac:dyDescent="0.2">
      <c r="A68" s="29"/>
      <c r="B68" s="29"/>
      <c r="C68" s="33">
        <f>SUM(C65:C67)</f>
        <v>129045110.60259566</v>
      </c>
      <c r="D68" s="33">
        <f t="shared" ref="D68:E68" si="4">SUM(D65:D67)</f>
        <v>12904511.060259566</v>
      </c>
      <c r="E68" s="33">
        <f t="shared" si="4"/>
        <v>2451857.1014493178</v>
      </c>
      <c r="F68" s="33">
        <f>SUM(F65:F67)</f>
        <v>144401478.76430452</v>
      </c>
      <c r="G68" s="32">
        <f>SUM(G65:G67)</f>
        <v>144401478.75140002</v>
      </c>
    </row>
    <row r="69" spans="1:8" s="7" customFormat="1" ht="12" x14ac:dyDescent="0.2">
      <c r="B69" s="6"/>
      <c r="C69" s="6"/>
      <c r="D69" s="6"/>
      <c r="E69" s="6"/>
      <c r="F69" s="6"/>
      <c r="G69" s="6"/>
      <c r="H69" s="6"/>
    </row>
    <row r="70" spans="1:8" s="7" customFormat="1" ht="12" x14ac:dyDescent="0.2">
      <c r="B70" s="6"/>
      <c r="C70" s="6"/>
      <c r="D70" s="6"/>
      <c r="E70" s="6"/>
      <c r="F70" s="6"/>
      <c r="G70" s="6"/>
      <c r="H70" s="6"/>
    </row>
  </sheetData>
  <mergeCells count="2">
    <mergeCell ref="B1:G1"/>
    <mergeCell ref="B2:G2"/>
  </mergeCells>
  <pageMargins left="0.35433070866141736" right="0.47244094488188981" top="0.31496062992125984" bottom="0.35433070866141736" header="0.31496062992125984" footer="0.31496062992125984"/>
  <pageSetup scale="85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9CC10-7269-4C42-A7C1-2BD788789682}">
  <dimension ref="A1:K71"/>
  <sheetViews>
    <sheetView topLeftCell="A37" workbookViewId="0">
      <selection activeCell="C21" sqref="C21"/>
    </sheetView>
  </sheetViews>
  <sheetFormatPr baseColWidth="10" defaultRowHeight="15" x14ac:dyDescent="0.25"/>
  <cols>
    <col min="1" max="1" width="3.28515625" bestFit="1" customWidth="1"/>
    <col min="2" max="2" width="4.5703125" bestFit="1" customWidth="1"/>
    <col min="3" max="3" width="33.85546875" customWidth="1"/>
    <col min="4" max="4" width="10.7109375" bestFit="1" customWidth="1"/>
    <col min="5" max="5" width="9.85546875" bestFit="1" customWidth="1"/>
    <col min="6" max="6" width="14.140625" bestFit="1" customWidth="1"/>
    <col min="7" max="8" width="11.85546875" bestFit="1" customWidth="1"/>
    <col min="9" max="9" width="14.28515625" bestFit="1" customWidth="1"/>
    <col min="10" max="10" width="6" bestFit="1" customWidth="1"/>
  </cols>
  <sheetData>
    <row r="1" spans="2:9" s="7" customFormat="1" ht="23.25" customHeight="1" x14ac:dyDescent="0.2">
      <c r="C1" s="97" t="s">
        <v>104</v>
      </c>
      <c r="D1" s="97"/>
      <c r="E1" s="97"/>
      <c r="F1" s="97"/>
      <c r="G1" s="97"/>
    </row>
    <row r="2" spans="2:9" s="7" customFormat="1" ht="22.9" customHeight="1" x14ac:dyDescent="0.2">
      <c r="B2" s="100" t="s">
        <v>100</v>
      </c>
      <c r="C2" s="100"/>
      <c r="D2" s="100"/>
      <c r="E2" s="100"/>
      <c r="F2" s="100"/>
      <c r="G2" s="100"/>
      <c r="H2" s="6"/>
      <c r="I2" s="6"/>
    </row>
    <row r="3" spans="2:9" s="7" customFormat="1" ht="15" customHeight="1" thickBot="1" x14ac:dyDescent="0.25">
      <c r="B3" s="99" t="s">
        <v>78</v>
      </c>
      <c r="C3" s="99"/>
      <c r="D3" s="99"/>
      <c r="E3" s="99"/>
      <c r="F3" s="99"/>
      <c r="G3" s="99"/>
      <c r="H3" s="6"/>
      <c r="I3" s="6"/>
    </row>
    <row r="4" spans="2:9" s="7" customFormat="1" ht="12" customHeight="1" thickBot="1" x14ac:dyDescent="0.25">
      <c r="B4" s="23" t="s">
        <v>0</v>
      </c>
      <c r="C4" s="23" t="s">
        <v>1</v>
      </c>
      <c r="D4" s="23" t="s">
        <v>79</v>
      </c>
      <c r="E4" s="23" t="s">
        <v>80</v>
      </c>
      <c r="F4" s="23" t="s">
        <v>81</v>
      </c>
      <c r="G4" s="23" t="s">
        <v>6</v>
      </c>
      <c r="H4" s="6"/>
      <c r="I4" s="6"/>
    </row>
    <row r="5" spans="2:9" s="7" customFormat="1" ht="12.75" thickBot="1" x14ac:dyDescent="0.25">
      <c r="B5" s="3">
        <v>1</v>
      </c>
      <c r="C5" s="4" t="s">
        <v>59</v>
      </c>
      <c r="D5" s="4">
        <v>31</v>
      </c>
      <c r="E5" s="4">
        <v>30</v>
      </c>
      <c r="F5" s="5">
        <v>2700125</v>
      </c>
      <c r="G5" s="24">
        <f>(F5/30)*D5*E5</f>
        <v>83703875.000000015</v>
      </c>
      <c r="H5" s="6"/>
    </row>
    <row r="6" spans="2:9" s="7" customFormat="1" ht="12.75" thickBot="1" x14ac:dyDescent="0.25">
      <c r="B6" s="3">
        <v>2</v>
      </c>
      <c r="C6" s="4" t="s">
        <v>60</v>
      </c>
      <c r="D6" s="4">
        <v>9</v>
      </c>
      <c r="E6" s="4">
        <v>30</v>
      </c>
      <c r="F6" s="5">
        <v>2700125</v>
      </c>
      <c r="G6" s="24">
        <f>(F6/30)*D6*E6</f>
        <v>24301125</v>
      </c>
      <c r="H6" s="8"/>
    </row>
    <row r="7" spans="2:9" s="7" customFormat="1" ht="12.75" thickBot="1" x14ac:dyDescent="0.25">
      <c r="B7" s="3">
        <v>3</v>
      </c>
      <c r="C7" s="4" t="s">
        <v>61</v>
      </c>
      <c r="D7" s="4">
        <v>1</v>
      </c>
      <c r="E7" s="4">
        <v>30</v>
      </c>
      <c r="F7" s="5">
        <v>2700125</v>
      </c>
      <c r="G7" s="24">
        <f>D7*F7</f>
        <v>2700125</v>
      </c>
      <c r="H7" s="6"/>
    </row>
    <row r="8" spans="2:9" s="7" customFormat="1" ht="12.75" thickBot="1" x14ac:dyDescent="0.25">
      <c r="B8" s="3">
        <v>4</v>
      </c>
      <c r="C8" s="4" t="s">
        <v>7</v>
      </c>
      <c r="D8" s="4">
        <v>4</v>
      </c>
      <c r="E8" s="4">
        <v>30</v>
      </c>
      <c r="F8" s="5">
        <v>1728080</v>
      </c>
      <c r="G8" s="24">
        <f t="shared" ref="G8:G58" si="0">D8*F8</f>
        <v>6912320</v>
      </c>
      <c r="H8" s="8">
        <f>SUM(G5:G8)</f>
        <v>117617445.00000001</v>
      </c>
    </row>
    <row r="9" spans="2:9" s="7" customFormat="1" ht="12.75" thickBot="1" x14ac:dyDescent="0.25">
      <c r="B9" s="3">
        <v>5</v>
      </c>
      <c r="C9" s="4" t="s">
        <v>8</v>
      </c>
      <c r="D9" s="4">
        <v>35</v>
      </c>
      <c r="E9" s="4"/>
      <c r="F9" s="5">
        <v>2352</v>
      </c>
      <c r="G9" s="24">
        <f t="shared" si="0"/>
        <v>82320</v>
      </c>
      <c r="H9" s="6"/>
    </row>
    <row r="10" spans="2:9" s="7" customFormat="1" ht="12.75" thickBot="1" x14ac:dyDescent="0.25">
      <c r="B10" s="3">
        <v>6</v>
      </c>
      <c r="C10" s="4" t="s">
        <v>9</v>
      </c>
      <c r="D10" s="4">
        <v>66</v>
      </c>
      <c r="E10" s="4"/>
      <c r="F10" s="5">
        <v>2299.1999999999998</v>
      </c>
      <c r="G10" s="24">
        <f t="shared" si="0"/>
        <v>151747.19999999998</v>
      </c>
      <c r="H10" s="6"/>
    </row>
    <row r="11" spans="2:9" s="7" customFormat="1" ht="24.75" thickBot="1" x14ac:dyDescent="0.25">
      <c r="B11" s="3">
        <v>7</v>
      </c>
      <c r="C11" s="4" t="s">
        <v>10</v>
      </c>
      <c r="D11" s="4">
        <v>66</v>
      </c>
      <c r="E11" s="4"/>
      <c r="F11" s="5">
        <v>1904.8</v>
      </c>
      <c r="G11" s="24">
        <f t="shared" si="0"/>
        <v>125716.8</v>
      </c>
      <c r="H11" s="6"/>
    </row>
    <row r="12" spans="2:9" s="7" customFormat="1" ht="12.75" thickBot="1" x14ac:dyDescent="0.25">
      <c r="B12" s="3">
        <v>8</v>
      </c>
      <c r="C12" s="4" t="s">
        <v>11</v>
      </c>
      <c r="D12" s="4">
        <v>62</v>
      </c>
      <c r="E12" s="4"/>
      <c r="F12" s="5">
        <v>5910.75</v>
      </c>
      <c r="G12" s="24">
        <f t="shared" si="0"/>
        <v>366466.5</v>
      </c>
      <c r="H12" s="6"/>
    </row>
    <row r="13" spans="2:9" s="7" customFormat="1" ht="12.75" thickBot="1" x14ac:dyDescent="0.25">
      <c r="B13" s="3">
        <v>9</v>
      </c>
      <c r="C13" s="4" t="s">
        <v>12</v>
      </c>
      <c r="D13" s="4">
        <v>163</v>
      </c>
      <c r="E13" s="4"/>
      <c r="F13" s="5">
        <v>3579.75</v>
      </c>
      <c r="G13" s="24">
        <f t="shared" si="0"/>
        <v>583499.25</v>
      </c>
      <c r="H13" s="6"/>
    </row>
    <row r="14" spans="2:9" s="7" customFormat="1" ht="24.75" thickBot="1" x14ac:dyDescent="0.25">
      <c r="B14" s="3">
        <v>10</v>
      </c>
      <c r="C14" s="4" t="s">
        <v>13</v>
      </c>
      <c r="D14" s="4">
        <v>140</v>
      </c>
      <c r="E14" s="4"/>
      <c r="F14" s="5">
        <v>2646</v>
      </c>
      <c r="G14" s="24">
        <f t="shared" si="0"/>
        <v>370440</v>
      </c>
      <c r="H14" s="6"/>
    </row>
    <row r="15" spans="2:9" s="7" customFormat="1" ht="12.75" thickBot="1" x14ac:dyDescent="0.25">
      <c r="B15" s="3">
        <v>11</v>
      </c>
      <c r="C15" s="4" t="s">
        <v>14</v>
      </c>
      <c r="D15" s="4">
        <v>35</v>
      </c>
      <c r="E15" s="4"/>
      <c r="F15" s="5">
        <v>2288.8000000000002</v>
      </c>
      <c r="G15" s="24">
        <f t="shared" si="0"/>
        <v>80108</v>
      </c>
      <c r="H15" s="6"/>
    </row>
    <row r="16" spans="2:9" s="7" customFormat="1" ht="12.75" thickBot="1" x14ac:dyDescent="0.25">
      <c r="B16" s="3">
        <v>12</v>
      </c>
      <c r="C16" s="4" t="s">
        <v>15</v>
      </c>
      <c r="D16" s="4">
        <v>330</v>
      </c>
      <c r="E16" s="4"/>
      <c r="F16" s="5">
        <v>4366.5</v>
      </c>
      <c r="G16" s="24">
        <f t="shared" si="0"/>
        <v>1440945</v>
      </c>
      <c r="H16" s="6"/>
    </row>
    <row r="17" spans="2:8" s="7" customFormat="1" ht="12.75" thickBot="1" x14ac:dyDescent="0.25">
      <c r="B17" s="3">
        <v>13</v>
      </c>
      <c r="C17" s="4" t="s">
        <v>16</v>
      </c>
      <c r="D17" s="4">
        <v>66</v>
      </c>
      <c r="E17" s="4"/>
      <c r="F17" s="5">
        <v>10107.75</v>
      </c>
      <c r="G17" s="24">
        <f t="shared" si="0"/>
        <v>667111.5</v>
      </c>
      <c r="H17" s="6"/>
    </row>
    <row r="18" spans="2:8" s="7" customFormat="1" ht="12.75" thickBot="1" x14ac:dyDescent="0.25">
      <c r="B18" s="3">
        <v>14</v>
      </c>
      <c r="C18" s="4" t="s">
        <v>17</v>
      </c>
      <c r="D18" s="4">
        <v>35</v>
      </c>
      <c r="E18" s="4"/>
      <c r="F18" s="5">
        <v>1596.8</v>
      </c>
      <c r="G18" s="24">
        <f t="shared" si="0"/>
        <v>55888</v>
      </c>
      <c r="H18" s="6"/>
    </row>
    <row r="19" spans="2:8" s="7" customFormat="1" ht="12.75" thickBot="1" x14ac:dyDescent="0.25">
      <c r="B19" s="3">
        <v>15</v>
      </c>
      <c r="C19" s="4" t="s">
        <v>18</v>
      </c>
      <c r="D19" s="4">
        <v>31</v>
      </c>
      <c r="E19" s="4"/>
      <c r="F19" s="5">
        <v>6336.75</v>
      </c>
      <c r="G19" s="24">
        <f t="shared" si="0"/>
        <v>196439.25</v>
      </c>
      <c r="H19" s="6"/>
    </row>
    <row r="20" spans="2:8" s="7" customFormat="1" ht="12.75" thickBot="1" x14ac:dyDescent="0.25">
      <c r="B20" s="3">
        <v>16</v>
      </c>
      <c r="C20" s="4" t="s">
        <v>19</v>
      </c>
      <c r="D20" s="4">
        <v>66</v>
      </c>
      <c r="E20" s="4"/>
      <c r="F20" s="5">
        <v>4341</v>
      </c>
      <c r="G20" s="24">
        <f t="shared" si="0"/>
        <v>286506</v>
      </c>
      <c r="H20" s="6"/>
    </row>
    <row r="21" spans="2:8" s="7" customFormat="1" ht="12.75" thickBot="1" x14ac:dyDescent="0.25">
      <c r="B21" s="3">
        <v>17</v>
      </c>
      <c r="C21" s="4" t="s">
        <v>20</v>
      </c>
      <c r="D21" s="4">
        <v>62</v>
      </c>
      <c r="E21" s="4"/>
      <c r="F21" s="5">
        <v>5657.25</v>
      </c>
      <c r="G21" s="24">
        <f t="shared" si="0"/>
        <v>350749.5</v>
      </c>
      <c r="H21" s="6"/>
    </row>
    <row r="22" spans="2:8" s="7" customFormat="1" ht="12.75" thickBot="1" x14ac:dyDescent="0.25">
      <c r="B22" s="3">
        <v>18</v>
      </c>
      <c r="C22" s="4" t="s">
        <v>21</v>
      </c>
      <c r="D22" s="4">
        <v>66</v>
      </c>
      <c r="E22" s="4"/>
      <c r="F22" s="5">
        <v>4752.75</v>
      </c>
      <c r="G22" s="24">
        <f t="shared" si="0"/>
        <v>313681.5</v>
      </c>
      <c r="H22" s="6"/>
    </row>
    <row r="23" spans="2:8" s="7" customFormat="1" ht="12.75" thickBot="1" x14ac:dyDescent="0.25">
      <c r="B23" s="3">
        <v>19</v>
      </c>
      <c r="C23" s="4" t="s">
        <v>22</v>
      </c>
      <c r="D23" s="4">
        <v>66</v>
      </c>
      <c r="E23" s="4"/>
      <c r="F23" s="5">
        <v>6339.75</v>
      </c>
      <c r="G23" s="24">
        <f t="shared" si="0"/>
        <v>418423.5</v>
      </c>
      <c r="H23" s="6"/>
    </row>
    <row r="24" spans="2:8" s="7" customFormat="1" ht="12.75" thickBot="1" x14ac:dyDescent="0.25">
      <c r="B24" s="3">
        <v>20</v>
      </c>
      <c r="C24" s="4" t="s">
        <v>23</v>
      </c>
      <c r="D24" s="4">
        <v>66</v>
      </c>
      <c r="E24" s="4"/>
      <c r="F24" s="5">
        <v>7998</v>
      </c>
      <c r="G24" s="24">
        <f t="shared" si="0"/>
        <v>527868</v>
      </c>
      <c r="H24" s="6"/>
    </row>
    <row r="25" spans="2:8" s="7" customFormat="1" ht="12.75" thickBot="1" x14ac:dyDescent="0.25">
      <c r="B25" s="3">
        <v>21</v>
      </c>
      <c r="C25" s="4" t="s">
        <v>24</v>
      </c>
      <c r="D25" s="4">
        <v>66</v>
      </c>
      <c r="E25" s="4"/>
      <c r="F25" s="5">
        <v>9121.5</v>
      </c>
      <c r="G25" s="24">
        <f t="shared" si="0"/>
        <v>602019</v>
      </c>
      <c r="H25" s="6"/>
    </row>
    <row r="26" spans="2:8" s="7" customFormat="1" ht="12.75" thickBot="1" x14ac:dyDescent="0.25">
      <c r="B26" s="3">
        <v>22</v>
      </c>
      <c r="C26" s="4" t="s">
        <v>25</v>
      </c>
      <c r="D26" s="4">
        <v>97</v>
      </c>
      <c r="E26" s="4"/>
      <c r="F26" s="5">
        <v>1300</v>
      </c>
      <c r="G26" s="24">
        <f t="shared" si="0"/>
        <v>126100</v>
      </c>
      <c r="H26" s="6"/>
    </row>
    <row r="27" spans="2:8" s="7" customFormat="1" ht="12.75" thickBot="1" x14ac:dyDescent="0.25">
      <c r="B27" s="3">
        <v>23</v>
      </c>
      <c r="C27" s="4" t="s">
        <v>26</v>
      </c>
      <c r="D27" s="4">
        <v>35</v>
      </c>
      <c r="E27" s="4"/>
      <c r="F27" s="5">
        <v>1215.2</v>
      </c>
      <c r="G27" s="24">
        <f t="shared" si="0"/>
        <v>42532</v>
      </c>
      <c r="H27" s="6"/>
    </row>
    <row r="28" spans="2:8" s="7" customFormat="1" ht="12.75" thickBot="1" x14ac:dyDescent="0.25">
      <c r="B28" s="3">
        <v>24</v>
      </c>
      <c r="C28" s="4" t="s">
        <v>27</v>
      </c>
      <c r="D28" s="4">
        <v>101</v>
      </c>
      <c r="E28" s="4"/>
      <c r="F28" s="5">
        <v>546.4</v>
      </c>
      <c r="G28" s="24">
        <f t="shared" si="0"/>
        <v>55186.399999999994</v>
      </c>
      <c r="H28" s="6"/>
    </row>
    <row r="29" spans="2:8" s="7" customFormat="1" ht="12.75" thickBot="1" x14ac:dyDescent="0.25">
      <c r="B29" s="3">
        <v>25</v>
      </c>
      <c r="C29" s="4" t="s">
        <v>28</v>
      </c>
      <c r="D29" s="4">
        <v>35</v>
      </c>
      <c r="E29" s="4"/>
      <c r="F29" s="5">
        <v>2184.8000000000002</v>
      </c>
      <c r="G29" s="24">
        <f t="shared" si="0"/>
        <v>76468</v>
      </c>
      <c r="H29" s="6"/>
    </row>
    <row r="30" spans="2:8" s="7" customFormat="1" ht="12.75" thickBot="1" x14ac:dyDescent="0.25">
      <c r="B30" s="3">
        <v>26</v>
      </c>
      <c r="C30" s="4" t="s">
        <v>29</v>
      </c>
      <c r="D30" s="4">
        <v>35</v>
      </c>
      <c r="E30" s="4"/>
      <c r="F30" s="5">
        <v>936</v>
      </c>
      <c r="G30" s="24">
        <f t="shared" si="0"/>
        <v>32760</v>
      </c>
      <c r="H30" s="6"/>
    </row>
    <row r="31" spans="2:8" s="7" customFormat="1" ht="12.75" thickBot="1" x14ac:dyDescent="0.25">
      <c r="B31" s="3">
        <v>27</v>
      </c>
      <c r="C31" s="4" t="s">
        <v>30</v>
      </c>
      <c r="D31" s="4">
        <v>66</v>
      </c>
      <c r="E31" s="4"/>
      <c r="F31" s="5">
        <v>4681.5</v>
      </c>
      <c r="G31" s="24">
        <f t="shared" si="0"/>
        <v>308979</v>
      </c>
      <c r="H31" s="6"/>
    </row>
    <row r="32" spans="2:8" s="7" customFormat="1" ht="12.75" thickBot="1" x14ac:dyDescent="0.25">
      <c r="B32" s="3">
        <v>28</v>
      </c>
      <c r="C32" s="4" t="s">
        <v>31</v>
      </c>
      <c r="D32" s="4">
        <v>66</v>
      </c>
      <c r="E32" s="4"/>
      <c r="F32" s="5">
        <v>2633.25</v>
      </c>
      <c r="G32" s="24">
        <f t="shared" si="0"/>
        <v>173794.5</v>
      </c>
      <c r="H32" s="6"/>
    </row>
    <row r="33" spans="2:8" s="7" customFormat="1" ht="24.75" thickBot="1" x14ac:dyDescent="0.25">
      <c r="B33" s="3">
        <v>29</v>
      </c>
      <c r="C33" s="4" t="s">
        <v>32</v>
      </c>
      <c r="D33" s="4">
        <v>35</v>
      </c>
      <c r="E33" s="4"/>
      <c r="F33" s="5">
        <v>2424.8000000000002</v>
      </c>
      <c r="G33" s="24">
        <f t="shared" si="0"/>
        <v>84868</v>
      </c>
      <c r="H33" s="6"/>
    </row>
    <row r="34" spans="2:8" s="7" customFormat="1" ht="12.75" thickBot="1" x14ac:dyDescent="0.25">
      <c r="B34" s="3">
        <v>30</v>
      </c>
      <c r="C34" s="4" t="s">
        <v>33</v>
      </c>
      <c r="D34" s="4">
        <v>140</v>
      </c>
      <c r="E34" s="4"/>
      <c r="F34" s="5">
        <v>1053</v>
      </c>
      <c r="G34" s="24">
        <f t="shared" si="0"/>
        <v>147420</v>
      </c>
      <c r="H34" s="6"/>
    </row>
    <row r="35" spans="2:8" s="7" customFormat="1" ht="12.75" thickBot="1" x14ac:dyDescent="0.25">
      <c r="B35" s="3">
        <v>31</v>
      </c>
      <c r="C35" s="4" t="s">
        <v>34</v>
      </c>
      <c r="D35" s="4">
        <v>140</v>
      </c>
      <c r="E35" s="4"/>
      <c r="F35" s="5">
        <v>1117.5</v>
      </c>
      <c r="G35" s="24">
        <f t="shared" si="0"/>
        <v>156450</v>
      </c>
      <c r="H35" s="6"/>
    </row>
    <row r="36" spans="2:8" s="7" customFormat="1" ht="12.75" thickBot="1" x14ac:dyDescent="0.25">
      <c r="B36" s="3">
        <v>32</v>
      </c>
      <c r="C36" s="4" t="s">
        <v>35</v>
      </c>
      <c r="D36" s="4">
        <v>140</v>
      </c>
      <c r="E36" s="4"/>
      <c r="F36" s="5">
        <v>1117.5</v>
      </c>
      <c r="G36" s="24">
        <f t="shared" si="0"/>
        <v>156450</v>
      </c>
      <c r="H36" s="6"/>
    </row>
    <row r="37" spans="2:8" s="7" customFormat="1" ht="12.75" thickBot="1" x14ac:dyDescent="0.25">
      <c r="B37" s="3">
        <v>33</v>
      </c>
      <c r="C37" s="4" t="s">
        <v>36</v>
      </c>
      <c r="D37" s="4">
        <v>140</v>
      </c>
      <c r="E37" s="4"/>
      <c r="F37" s="5">
        <v>1521.75</v>
      </c>
      <c r="G37" s="24">
        <f t="shared" si="0"/>
        <v>213045</v>
      </c>
      <c r="H37" s="6"/>
    </row>
    <row r="38" spans="2:8" s="7" customFormat="1" ht="12.75" thickBot="1" x14ac:dyDescent="0.25">
      <c r="B38" s="3">
        <v>34</v>
      </c>
      <c r="C38" s="4" t="s">
        <v>37</v>
      </c>
      <c r="D38" s="4">
        <v>35</v>
      </c>
      <c r="E38" s="4"/>
      <c r="F38" s="5">
        <v>2762.4</v>
      </c>
      <c r="G38" s="24">
        <f t="shared" si="0"/>
        <v>96684</v>
      </c>
      <c r="H38" s="6"/>
    </row>
    <row r="39" spans="2:8" s="7" customFormat="1" ht="12.75" thickBot="1" x14ac:dyDescent="0.25">
      <c r="B39" s="3">
        <v>35</v>
      </c>
      <c r="C39" s="4" t="s">
        <v>38</v>
      </c>
      <c r="D39" s="4">
        <v>35</v>
      </c>
      <c r="E39" s="4"/>
      <c r="F39" s="5">
        <v>16671.75</v>
      </c>
      <c r="G39" s="24">
        <f t="shared" si="0"/>
        <v>583511.25</v>
      </c>
      <c r="H39" s="6"/>
    </row>
    <row r="40" spans="2:8" s="7" customFormat="1" ht="12.75" thickBot="1" x14ac:dyDescent="0.25">
      <c r="B40" s="3">
        <v>36</v>
      </c>
      <c r="C40" s="4" t="s">
        <v>39</v>
      </c>
      <c r="D40" s="4">
        <v>35</v>
      </c>
      <c r="E40" s="4"/>
      <c r="F40" s="5">
        <v>6732.75</v>
      </c>
      <c r="G40" s="24">
        <f t="shared" si="0"/>
        <v>235646.25</v>
      </c>
      <c r="H40" s="6"/>
    </row>
    <row r="41" spans="2:8" s="7" customFormat="1" ht="12.75" thickBot="1" x14ac:dyDescent="0.25">
      <c r="B41" s="3">
        <v>37</v>
      </c>
      <c r="C41" s="4" t="s">
        <v>40</v>
      </c>
      <c r="D41" s="4">
        <v>66</v>
      </c>
      <c r="E41" s="4"/>
      <c r="F41" s="5">
        <v>4578.75</v>
      </c>
      <c r="G41" s="24">
        <f t="shared" si="0"/>
        <v>302197.5</v>
      </c>
      <c r="H41" s="6"/>
    </row>
    <row r="42" spans="2:8" s="7" customFormat="1" ht="12.75" thickBot="1" x14ac:dyDescent="0.25">
      <c r="B42" s="3">
        <v>38</v>
      </c>
      <c r="C42" s="4" t="s">
        <v>41</v>
      </c>
      <c r="D42" s="4">
        <v>31</v>
      </c>
      <c r="E42" s="4"/>
      <c r="F42" s="5">
        <v>14750.25</v>
      </c>
      <c r="G42" s="24">
        <f t="shared" si="0"/>
        <v>457257.75</v>
      </c>
      <c r="H42" s="6"/>
    </row>
    <row r="43" spans="2:8" s="7" customFormat="1" ht="24.75" thickBot="1" x14ac:dyDescent="0.25">
      <c r="B43" s="3">
        <v>39</v>
      </c>
      <c r="C43" s="4" t="s">
        <v>42</v>
      </c>
      <c r="D43" s="4">
        <v>31</v>
      </c>
      <c r="E43" s="4"/>
      <c r="F43" s="5">
        <v>1913.6</v>
      </c>
      <c r="G43" s="24">
        <f t="shared" si="0"/>
        <v>59321.599999999999</v>
      </c>
      <c r="H43" s="6"/>
    </row>
    <row r="44" spans="2:8" s="7" customFormat="1" ht="12.75" thickBot="1" x14ac:dyDescent="0.25">
      <c r="B44" s="3">
        <v>40</v>
      </c>
      <c r="C44" s="4" t="s">
        <v>43</v>
      </c>
      <c r="D44" s="4">
        <v>35</v>
      </c>
      <c r="E44" s="4"/>
      <c r="F44" s="5">
        <v>3893.6</v>
      </c>
      <c r="G44" s="24">
        <f t="shared" si="0"/>
        <v>136276</v>
      </c>
      <c r="H44" s="6"/>
    </row>
    <row r="45" spans="2:8" s="7" customFormat="1" ht="12.75" thickBot="1" x14ac:dyDescent="0.25">
      <c r="B45" s="3">
        <v>41</v>
      </c>
      <c r="C45" s="4" t="s">
        <v>44</v>
      </c>
      <c r="D45" s="4">
        <v>35</v>
      </c>
      <c r="E45" s="4"/>
      <c r="F45" s="5">
        <v>1872.8</v>
      </c>
      <c r="G45" s="24">
        <f t="shared" si="0"/>
        <v>65548</v>
      </c>
      <c r="H45" s="6"/>
    </row>
    <row r="46" spans="2:8" s="7" customFormat="1" ht="12.75" thickBot="1" x14ac:dyDescent="0.25">
      <c r="B46" s="3">
        <v>42</v>
      </c>
      <c r="C46" s="4" t="s">
        <v>45</v>
      </c>
      <c r="D46" s="4">
        <v>35</v>
      </c>
      <c r="E46" s="4"/>
      <c r="F46" s="5">
        <v>92</v>
      </c>
      <c r="G46" s="24">
        <f t="shared" si="0"/>
        <v>3220</v>
      </c>
      <c r="H46" s="6"/>
    </row>
    <row r="47" spans="2:8" s="7" customFormat="1" ht="12.75" thickBot="1" x14ac:dyDescent="0.25">
      <c r="B47" s="3">
        <v>43</v>
      </c>
      <c r="C47" s="4" t="s">
        <v>46</v>
      </c>
      <c r="D47" s="4">
        <v>31</v>
      </c>
      <c r="E47" s="4"/>
      <c r="F47" s="5">
        <v>6639.75</v>
      </c>
      <c r="G47" s="24">
        <f t="shared" si="0"/>
        <v>205832.25</v>
      </c>
      <c r="H47" s="6"/>
    </row>
    <row r="48" spans="2:8" s="7" customFormat="1" ht="12.75" thickBot="1" x14ac:dyDescent="0.25">
      <c r="B48" s="3">
        <v>44</v>
      </c>
      <c r="C48" s="4" t="s">
        <v>47</v>
      </c>
      <c r="D48" s="4">
        <v>31</v>
      </c>
      <c r="E48" s="4"/>
      <c r="F48" s="5">
        <v>3048.8</v>
      </c>
      <c r="G48" s="24">
        <f t="shared" si="0"/>
        <v>94512.8</v>
      </c>
      <c r="H48" s="6"/>
    </row>
    <row r="49" spans="2:8" s="7" customFormat="1" ht="24.75" thickBot="1" x14ac:dyDescent="0.25">
      <c r="B49" s="3">
        <v>45</v>
      </c>
      <c r="C49" s="4" t="s">
        <v>48</v>
      </c>
      <c r="D49" s="4">
        <v>31</v>
      </c>
      <c r="E49" s="4"/>
      <c r="F49" s="5">
        <v>7310.25</v>
      </c>
      <c r="G49" s="24">
        <f t="shared" si="0"/>
        <v>226617.75</v>
      </c>
      <c r="H49" s="6"/>
    </row>
    <row r="50" spans="2:8" s="7" customFormat="1" ht="12.75" thickBot="1" x14ac:dyDescent="0.25">
      <c r="B50" s="3">
        <v>46</v>
      </c>
      <c r="C50" s="4" t="s">
        <v>49</v>
      </c>
      <c r="D50" s="4">
        <v>3</v>
      </c>
      <c r="E50" s="4"/>
      <c r="F50" s="5">
        <v>6636</v>
      </c>
      <c r="G50" s="24">
        <f t="shared" si="0"/>
        <v>19908</v>
      </c>
      <c r="H50" s="6"/>
    </row>
    <row r="51" spans="2:8" s="7" customFormat="1" ht="12.75" thickBot="1" x14ac:dyDescent="0.25">
      <c r="B51" s="3">
        <v>47</v>
      </c>
      <c r="C51" s="4" t="s">
        <v>50</v>
      </c>
      <c r="D51" s="4">
        <v>3</v>
      </c>
      <c r="E51" s="4"/>
      <c r="F51" s="5">
        <v>9710.4</v>
      </c>
      <c r="G51" s="24">
        <f t="shared" si="0"/>
        <v>29131.199999999997</v>
      </c>
      <c r="H51" s="6"/>
    </row>
    <row r="52" spans="2:8" s="7" customFormat="1" ht="12.75" thickBot="1" x14ac:dyDescent="0.25">
      <c r="B52" s="3">
        <v>48</v>
      </c>
      <c r="C52" s="4" t="s">
        <v>51</v>
      </c>
      <c r="D52" s="4">
        <v>3</v>
      </c>
      <c r="E52" s="4"/>
      <c r="F52" s="5">
        <v>7395.2</v>
      </c>
      <c r="G52" s="24">
        <f t="shared" si="0"/>
        <v>22185.599999999999</v>
      </c>
      <c r="H52" s="6"/>
    </row>
    <row r="53" spans="2:8" s="7" customFormat="1" ht="24.75" thickBot="1" x14ac:dyDescent="0.25">
      <c r="B53" s="3">
        <v>49</v>
      </c>
      <c r="C53" s="4" t="s">
        <v>52</v>
      </c>
      <c r="D53" s="4">
        <v>4</v>
      </c>
      <c r="E53" s="4"/>
      <c r="F53" s="5">
        <v>789.6</v>
      </c>
      <c r="G53" s="24">
        <f t="shared" si="0"/>
        <v>3158.4</v>
      </c>
      <c r="H53" s="6"/>
    </row>
    <row r="54" spans="2:8" s="7" customFormat="1" ht="12.75" thickBot="1" x14ac:dyDescent="0.25">
      <c r="B54" s="3">
        <v>50</v>
      </c>
      <c r="C54" s="4" t="s">
        <v>53</v>
      </c>
      <c r="D54" s="4">
        <v>3</v>
      </c>
      <c r="E54" s="4"/>
      <c r="F54" s="5">
        <v>10377.6</v>
      </c>
      <c r="G54" s="24">
        <f t="shared" si="0"/>
        <v>31132.800000000003</v>
      </c>
      <c r="H54" s="6"/>
    </row>
    <row r="55" spans="2:8" s="7" customFormat="1" ht="12.75" thickBot="1" x14ac:dyDescent="0.25">
      <c r="B55" s="3">
        <v>51</v>
      </c>
      <c r="C55" s="4" t="s">
        <v>54</v>
      </c>
      <c r="D55" s="4">
        <v>2</v>
      </c>
      <c r="E55" s="4"/>
      <c r="F55" s="5">
        <v>25023.200000000001</v>
      </c>
      <c r="G55" s="24">
        <f t="shared" si="0"/>
        <v>50046.400000000001</v>
      </c>
      <c r="H55" s="6"/>
    </row>
    <row r="56" spans="2:8" s="7" customFormat="1" ht="24.75" thickBot="1" x14ac:dyDescent="0.25">
      <c r="B56" s="3">
        <v>52</v>
      </c>
      <c r="C56" s="4" t="s">
        <v>55</v>
      </c>
      <c r="D56" s="4">
        <v>5</v>
      </c>
      <c r="E56" s="4"/>
      <c r="F56" s="5">
        <v>90462.75</v>
      </c>
      <c r="G56" s="24">
        <f t="shared" si="0"/>
        <v>452313.75</v>
      </c>
      <c r="H56" s="6"/>
    </row>
    <row r="57" spans="2:8" s="7" customFormat="1" ht="12.75" thickBot="1" x14ac:dyDescent="0.25">
      <c r="B57" s="3">
        <v>53</v>
      </c>
      <c r="C57" s="4" t="s">
        <v>56</v>
      </c>
      <c r="D57" s="4">
        <v>4</v>
      </c>
      <c r="E57" s="4"/>
      <c r="F57" s="5">
        <v>33876.800000000003</v>
      </c>
      <c r="G57" s="24">
        <f t="shared" si="0"/>
        <v>135507.20000000001</v>
      </c>
      <c r="H57" s="6"/>
    </row>
    <row r="58" spans="2:8" s="7" customFormat="1" ht="12.75" thickBot="1" x14ac:dyDescent="0.25">
      <c r="B58" s="3">
        <v>54</v>
      </c>
      <c r="C58" s="4" t="s">
        <v>57</v>
      </c>
      <c r="D58" s="4">
        <v>1</v>
      </c>
      <c r="E58" s="4"/>
      <c r="F58" s="5">
        <v>23675.200000000001</v>
      </c>
      <c r="G58" s="24">
        <f t="shared" si="0"/>
        <v>23675.200000000001</v>
      </c>
      <c r="H58" s="8">
        <f>SUM(G9:G58)</f>
        <v>11427665.6</v>
      </c>
    </row>
    <row r="59" spans="2:8" s="7" customFormat="1" ht="12.75" thickBot="1" x14ac:dyDescent="0.25">
      <c r="B59" s="10"/>
      <c r="C59" s="10"/>
      <c r="D59" s="10"/>
      <c r="E59" s="6"/>
      <c r="F59" s="25" t="s">
        <v>82</v>
      </c>
      <c r="G59" s="26">
        <f>SUM(G5:G58)</f>
        <v>129045110.60000002</v>
      </c>
      <c r="H59" s="56">
        <v>1</v>
      </c>
    </row>
    <row r="60" spans="2:8" s="7" customFormat="1" ht="12.75" thickBot="1" x14ac:dyDescent="0.25">
      <c r="E60" s="6"/>
      <c r="F60" s="25" t="s">
        <v>83</v>
      </c>
      <c r="G60" s="26">
        <f>G59*10%</f>
        <v>12904511.060000002</v>
      </c>
      <c r="H60" s="6"/>
    </row>
    <row r="61" spans="2:8" s="7" customFormat="1" ht="12.75" thickBot="1" x14ac:dyDescent="0.25">
      <c r="E61" s="6"/>
      <c r="F61" s="25" t="s">
        <v>84</v>
      </c>
      <c r="G61" s="26">
        <f>G60*19%</f>
        <v>2451857.1014000005</v>
      </c>
      <c r="H61" s="6"/>
    </row>
    <row r="62" spans="2:8" s="7" customFormat="1" ht="12.75" thickBot="1" x14ac:dyDescent="0.25">
      <c r="E62" s="6"/>
      <c r="F62" s="25" t="s">
        <v>58</v>
      </c>
      <c r="G62" s="26">
        <f>SUM(G59:G61)-0.01</f>
        <v>144401478.75140002</v>
      </c>
      <c r="H62" s="6"/>
    </row>
    <row r="63" spans="2:8" s="7" customFormat="1" ht="12" x14ac:dyDescent="0.2">
      <c r="B63" s="6"/>
      <c r="C63" s="6"/>
      <c r="D63" s="6"/>
      <c r="E63" s="6"/>
      <c r="F63" s="6"/>
      <c r="G63" s="6"/>
      <c r="H63" s="6"/>
    </row>
    <row r="64" spans="2:8" s="7" customFormat="1" ht="12" x14ac:dyDescent="0.2">
      <c r="B64" s="6"/>
      <c r="C64" s="6"/>
      <c r="D64" s="6"/>
      <c r="E64" s="6"/>
      <c r="F64" s="6"/>
      <c r="G64" s="6"/>
      <c r="H64" s="6"/>
    </row>
    <row r="65" spans="1:11" s="7" customFormat="1" ht="12" x14ac:dyDescent="0.2">
      <c r="A65" s="27"/>
      <c r="B65" s="27" t="s">
        <v>87</v>
      </c>
      <c r="C65" s="28" t="s">
        <v>88</v>
      </c>
      <c r="D65" s="28" t="s">
        <v>89</v>
      </c>
      <c r="E65" s="28" t="s">
        <v>90</v>
      </c>
      <c r="F65" s="28" t="s">
        <v>91</v>
      </c>
      <c r="G65" s="6"/>
      <c r="K65" s="6"/>
    </row>
    <row r="66" spans="1:11" s="7" customFormat="1" ht="12" x14ac:dyDescent="0.2">
      <c r="A66" s="29" t="s">
        <v>92</v>
      </c>
      <c r="B66" s="30">
        <v>0.02</v>
      </c>
      <c r="C66" s="31">
        <f>+G66/1.1189999999</f>
        <v>2580902.2120519131</v>
      </c>
      <c r="D66" s="31">
        <f>+C66*10%</f>
        <v>258090.22120519134</v>
      </c>
      <c r="E66" s="31">
        <f>+D66*19%</f>
        <v>49037.142028986353</v>
      </c>
      <c r="F66" s="31">
        <f>+C66+D66+E66</f>
        <v>2888029.5752860908</v>
      </c>
      <c r="G66" s="32">
        <f>G$62*B66</f>
        <v>2888029.5750280004</v>
      </c>
    </row>
    <row r="67" spans="1:11" s="7" customFormat="1" ht="12" x14ac:dyDescent="0.2">
      <c r="A67" s="29" t="s">
        <v>93</v>
      </c>
      <c r="B67" s="30">
        <v>0.97</v>
      </c>
      <c r="C67" s="31">
        <f>+G67/1.1189999999</f>
        <v>125173757.28451778</v>
      </c>
      <c r="D67" s="31">
        <f t="shared" ref="D67:D68" si="1">+C67*10%</f>
        <v>12517375.728451779</v>
      </c>
      <c r="E67" s="31">
        <f t="shared" ref="E67:E68" si="2">+D67*19%</f>
        <v>2378301.388405838</v>
      </c>
      <c r="F67" s="31">
        <f t="shared" ref="F67:F68" si="3">+C67+D67+E67</f>
        <v>140069434.40137538</v>
      </c>
      <c r="G67" s="32">
        <f>G$62*B67</f>
        <v>140069434.38885802</v>
      </c>
    </row>
    <row r="68" spans="1:11" s="7" customFormat="1" ht="12" x14ac:dyDescent="0.2">
      <c r="A68" s="29" t="s">
        <v>94</v>
      </c>
      <c r="B68" s="30">
        <v>0.01</v>
      </c>
      <c r="C68" s="31">
        <f>+G68/1.1189999999</f>
        <v>1290451.1060259566</v>
      </c>
      <c r="D68" s="31">
        <f t="shared" si="1"/>
        <v>129045.11060259567</v>
      </c>
      <c r="E68" s="31">
        <f t="shared" si="2"/>
        <v>24518.571014493176</v>
      </c>
      <c r="F68" s="31">
        <f t="shared" si="3"/>
        <v>1444014.7876430454</v>
      </c>
      <c r="G68" s="32">
        <f>G$62*B68</f>
        <v>1444014.7875140002</v>
      </c>
    </row>
    <row r="69" spans="1:11" s="7" customFormat="1" ht="12" x14ac:dyDescent="0.2">
      <c r="A69" s="29"/>
      <c r="B69" s="29"/>
      <c r="C69" s="33">
        <f>SUM(C66:C68)</f>
        <v>129045110.60259566</v>
      </c>
      <c r="D69" s="33">
        <f t="shared" ref="D69:E69" si="4">SUM(D66:D68)</f>
        <v>12904511.060259566</v>
      </c>
      <c r="E69" s="33">
        <f t="shared" si="4"/>
        <v>2451857.1014493178</v>
      </c>
      <c r="F69" s="33">
        <f>SUM(F66:F68)</f>
        <v>144401478.76430452</v>
      </c>
      <c r="G69" s="32">
        <f>SUM(G66:G68)</f>
        <v>144401478.75140002</v>
      </c>
    </row>
    <row r="70" spans="1:11" s="7" customFormat="1" ht="12" x14ac:dyDescent="0.2">
      <c r="B70" s="6"/>
      <c r="C70" s="6"/>
      <c r="D70" s="6"/>
      <c r="E70" s="6"/>
      <c r="F70" s="6"/>
      <c r="G70" s="6"/>
      <c r="H70" s="6"/>
    </row>
    <row r="71" spans="1:11" s="7" customFormat="1" ht="12" x14ac:dyDescent="0.2">
      <c r="B71" s="6"/>
      <c r="C71" s="6"/>
      <c r="D71" s="6"/>
      <c r="E71" s="6"/>
      <c r="F71" s="6"/>
      <c r="G71" s="6"/>
      <c r="H71" s="6"/>
    </row>
  </sheetData>
  <mergeCells count="3">
    <mergeCell ref="B2:G2"/>
    <mergeCell ref="B3:G3"/>
    <mergeCell ref="C1:G1"/>
  </mergeCells>
  <pageMargins left="0.35433070866141736" right="0.47244094488188981" top="0.31496062992125984" bottom="0.35433070866141736" header="0.31496062992125984" footer="0.31496062992125984"/>
  <pageSetup scale="85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A1C19-2CA8-418C-8228-74E1D767E3F3}">
  <dimension ref="A1:J72"/>
  <sheetViews>
    <sheetView topLeftCell="A58" workbookViewId="0">
      <selection activeCell="L84" sqref="L84"/>
    </sheetView>
  </sheetViews>
  <sheetFormatPr baseColWidth="10" defaultColWidth="11.42578125" defaultRowHeight="12" x14ac:dyDescent="0.2"/>
  <cols>
    <col min="1" max="1" width="4.7109375" style="7" bestFit="1" customWidth="1"/>
    <col min="2" max="2" width="47" style="7" customWidth="1"/>
    <col min="3" max="3" width="5.140625" style="7" bestFit="1" customWidth="1"/>
    <col min="4" max="4" width="13.140625" style="7" bestFit="1" customWidth="1"/>
    <col min="5" max="6" width="14.140625" style="7" bestFit="1" customWidth="1"/>
    <col min="7" max="8" width="15.28515625" style="7" bestFit="1" customWidth="1"/>
    <col min="9" max="9" width="11.5703125" style="7" bestFit="1" customWidth="1"/>
    <col min="10" max="16384" width="11.42578125" style="7"/>
  </cols>
  <sheetData>
    <row r="1" spans="1:9" ht="20.25" x14ac:dyDescent="0.2">
      <c r="A1" s="95" t="s">
        <v>85</v>
      </c>
      <c r="B1" s="95"/>
      <c r="C1" s="95"/>
      <c r="D1" s="95"/>
      <c r="E1" s="95"/>
      <c r="F1" s="95"/>
      <c r="G1" s="6"/>
      <c r="H1" s="6"/>
    </row>
    <row r="2" spans="1:9" ht="21" thickBot="1" x14ac:dyDescent="0.25">
      <c r="A2" s="96" t="s">
        <v>78</v>
      </c>
      <c r="B2" s="96"/>
      <c r="C2" s="96"/>
      <c r="D2" s="96"/>
      <c r="E2" s="96"/>
      <c r="F2" s="96"/>
      <c r="G2" s="6"/>
      <c r="H2" s="6"/>
    </row>
    <row r="3" spans="1:9" ht="16.5" customHeight="1" thickBot="1" x14ac:dyDescent="0.25">
      <c r="A3" s="23" t="s">
        <v>0</v>
      </c>
      <c r="B3" s="23" t="s">
        <v>1</v>
      </c>
      <c r="C3" s="23" t="s">
        <v>79</v>
      </c>
      <c r="D3" s="23" t="s">
        <v>80</v>
      </c>
      <c r="E3" s="23" t="s">
        <v>81</v>
      </c>
      <c r="F3" s="23" t="s">
        <v>6</v>
      </c>
      <c r="G3" s="6"/>
      <c r="H3" s="6"/>
    </row>
    <row r="4" spans="1:9" ht="12" customHeight="1" thickBot="1" x14ac:dyDescent="0.25">
      <c r="A4" s="3">
        <v>1</v>
      </c>
      <c r="B4" s="4" t="s">
        <v>59</v>
      </c>
      <c r="C4" s="4">
        <v>31</v>
      </c>
      <c r="D4" s="4">
        <v>12</v>
      </c>
      <c r="E4" s="5">
        <v>2700125</v>
      </c>
      <c r="F4" s="24">
        <f>(E4/30)*C4*D4</f>
        <v>33481550.000000004</v>
      </c>
      <c r="G4" s="6"/>
    </row>
    <row r="5" spans="1:9" ht="12" customHeight="1" thickBot="1" x14ac:dyDescent="0.25">
      <c r="A5" s="3">
        <v>2</v>
      </c>
      <c r="B5" s="4" t="s">
        <v>60</v>
      </c>
      <c r="C5" s="4">
        <v>9</v>
      </c>
      <c r="D5" s="4">
        <v>12</v>
      </c>
      <c r="E5" s="5">
        <v>2700125</v>
      </c>
      <c r="F5" s="24">
        <f t="shared" ref="F5:F7" si="0">(E5/30)*C5*D5</f>
        <v>9720450</v>
      </c>
      <c r="G5" s="8"/>
    </row>
    <row r="6" spans="1:9" ht="12" customHeight="1" thickBot="1" x14ac:dyDescent="0.25">
      <c r="A6" s="3">
        <v>3</v>
      </c>
      <c r="B6" s="4" t="s">
        <v>61</v>
      </c>
      <c r="C6" s="4">
        <v>1</v>
      </c>
      <c r="D6" s="4">
        <v>12</v>
      </c>
      <c r="E6" s="5">
        <v>2700125</v>
      </c>
      <c r="F6" s="24">
        <f t="shared" si="0"/>
        <v>1080050</v>
      </c>
      <c r="G6" s="6"/>
    </row>
    <row r="7" spans="1:9" ht="12" customHeight="1" thickBot="1" x14ac:dyDescent="0.25">
      <c r="A7" s="3">
        <v>4</v>
      </c>
      <c r="B7" s="4" t="s">
        <v>7</v>
      </c>
      <c r="C7" s="4">
        <v>4</v>
      </c>
      <c r="D7" s="4">
        <v>12</v>
      </c>
      <c r="E7" s="5">
        <v>1728080</v>
      </c>
      <c r="F7" s="24">
        <f t="shared" si="0"/>
        <v>2764928</v>
      </c>
      <c r="G7" s="8">
        <f>SUM(F4:F7)</f>
        <v>47046978</v>
      </c>
    </row>
    <row r="8" spans="1:9" ht="12" customHeight="1" thickBot="1" x14ac:dyDescent="0.25">
      <c r="A8" s="3">
        <v>5</v>
      </c>
      <c r="B8" s="4" t="s">
        <v>8</v>
      </c>
      <c r="C8" s="4">
        <v>20</v>
      </c>
      <c r="D8" s="4"/>
      <c r="E8" s="5">
        <v>2352</v>
      </c>
      <c r="F8" s="24">
        <f t="shared" ref="F8:F57" si="1">C8*E8</f>
        <v>47040</v>
      </c>
      <c r="G8" s="6">
        <v>35</v>
      </c>
      <c r="H8" s="7">
        <v>20</v>
      </c>
      <c r="I8" s="7">
        <f>G8-H8</f>
        <v>15</v>
      </c>
    </row>
    <row r="9" spans="1:9" ht="12" customHeight="1" thickBot="1" x14ac:dyDescent="0.25">
      <c r="A9" s="3">
        <v>6</v>
      </c>
      <c r="B9" s="4" t="s">
        <v>9</v>
      </c>
      <c r="C9" s="4">
        <v>20</v>
      </c>
      <c r="D9" s="4"/>
      <c r="E9" s="5">
        <v>2299.1999999999998</v>
      </c>
      <c r="F9" s="24">
        <f t="shared" si="1"/>
        <v>45984</v>
      </c>
      <c r="G9" s="6">
        <v>66</v>
      </c>
      <c r="H9" s="7">
        <v>20</v>
      </c>
      <c r="I9" s="7">
        <f t="shared" ref="I9:I47" si="2">G9-H9</f>
        <v>46</v>
      </c>
    </row>
    <row r="10" spans="1:9" ht="12" customHeight="1" thickBot="1" x14ac:dyDescent="0.25">
      <c r="A10" s="3">
        <v>7</v>
      </c>
      <c r="B10" s="4" t="s">
        <v>10</v>
      </c>
      <c r="C10" s="4">
        <v>20</v>
      </c>
      <c r="D10" s="4"/>
      <c r="E10" s="5">
        <v>1904.8</v>
      </c>
      <c r="F10" s="24">
        <f t="shared" si="1"/>
        <v>38096</v>
      </c>
      <c r="G10" s="6">
        <v>66</v>
      </c>
      <c r="H10" s="7">
        <v>20</v>
      </c>
      <c r="I10" s="7">
        <f t="shared" si="2"/>
        <v>46</v>
      </c>
    </row>
    <row r="11" spans="1:9" ht="12" customHeight="1" thickBot="1" x14ac:dyDescent="0.25">
      <c r="A11" s="3">
        <v>8</v>
      </c>
      <c r="B11" s="4" t="s">
        <v>11</v>
      </c>
      <c r="C11" s="4">
        <v>20</v>
      </c>
      <c r="D11" s="4"/>
      <c r="E11" s="5">
        <v>5910.75</v>
      </c>
      <c r="F11" s="24">
        <f t="shared" si="1"/>
        <v>118215</v>
      </c>
      <c r="G11" s="6">
        <v>62</v>
      </c>
      <c r="H11" s="7">
        <v>20</v>
      </c>
      <c r="I11" s="7">
        <f t="shared" si="2"/>
        <v>42</v>
      </c>
    </row>
    <row r="12" spans="1:9" ht="12" customHeight="1" thickBot="1" x14ac:dyDescent="0.25">
      <c r="A12" s="3">
        <v>9</v>
      </c>
      <c r="B12" s="4" t="s">
        <v>12</v>
      </c>
      <c r="C12" s="4">
        <v>100</v>
      </c>
      <c r="D12" s="4"/>
      <c r="E12" s="5">
        <v>3579.75</v>
      </c>
      <c r="F12" s="24">
        <f t="shared" si="1"/>
        <v>357975</v>
      </c>
      <c r="G12" s="6">
        <v>163</v>
      </c>
      <c r="H12" s="7">
        <v>100</v>
      </c>
      <c r="I12" s="7">
        <f t="shared" si="2"/>
        <v>63</v>
      </c>
    </row>
    <row r="13" spans="1:9" ht="12" customHeight="1" thickBot="1" x14ac:dyDescent="0.25">
      <c r="A13" s="3">
        <v>10</v>
      </c>
      <c r="B13" s="4" t="s">
        <v>13</v>
      </c>
      <c r="C13" s="4">
        <v>100</v>
      </c>
      <c r="D13" s="4"/>
      <c r="E13" s="5">
        <v>2646</v>
      </c>
      <c r="F13" s="24">
        <f t="shared" si="1"/>
        <v>264600</v>
      </c>
      <c r="G13" s="6">
        <v>140</v>
      </c>
      <c r="H13" s="7">
        <v>100</v>
      </c>
      <c r="I13" s="7">
        <f t="shared" si="2"/>
        <v>40</v>
      </c>
    </row>
    <row r="14" spans="1:9" ht="12" customHeight="1" thickBot="1" x14ac:dyDescent="0.25">
      <c r="A14" s="3">
        <v>11</v>
      </c>
      <c r="B14" s="4" t="s">
        <v>14</v>
      </c>
      <c r="C14" s="4">
        <v>20</v>
      </c>
      <c r="D14" s="4"/>
      <c r="E14" s="5">
        <v>2288.8000000000002</v>
      </c>
      <c r="F14" s="24">
        <f t="shared" si="1"/>
        <v>45776</v>
      </c>
      <c r="G14" s="6">
        <v>35</v>
      </c>
      <c r="H14" s="7">
        <v>20</v>
      </c>
      <c r="I14" s="7">
        <f t="shared" si="2"/>
        <v>15</v>
      </c>
    </row>
    <row r="15" spans="1:9" ht="12" customHeight="1" thickBot="1" x14ac:dyDescent="0.25">
      <c r="A15" s="3">
        <v>12</v>
      </c>
      <c r="B15" s="4" t="s">
        <v>15</v>
      </c>
      <c r="C15" s="4">
        <v>81</v>
      </c>
      <c r="D15" s="4"/>
      <c r="E15" s="5">
        <v>4366.5</v>
      </c>
      <c r="F15" s="24">
        <f t="shared" si="1"/>
        <v>353686.5</v>
      </c>
      <c r="G15" s="6">
        <v>330</v>
      </c>
      <c r="H15" s="7">
        <v>81</v>
      </c>
      <c r="I15" s="7">
        <f t="shared" si="2"/>
        <v>249</v>
      </c>
    </row>
    <row r="16" spans="1:9" ht="12" customHeight="1" thickBot="1" x14ac:dyDescent="0.25">
      <c r="A16" s="3">
        <v>13</v>
      </c>
      <c r="B16" s="4" t="s">
        <v>16</v>
      </c>
      <c r="C16" s="4">
        <v>20</v>
      </c>
      <c r="D16" s="4"/>
      <c r="E16" s="5">
        <v>10107.75</v>
      </c>
      <c r="F16" s="24">
        <f t="shared" si="1"/>
        <v>202155</v>
      </c>
      <c r="G16" s="6">
        <v>66</v>
      </c>
      <c r="H16" s="7">
        <v>20</v>
      </c>
      <c r="I16" s="7">
        <f t="shared" si="2"/>
        <v>46</v>
      </c>
    </row>
    <row r="17" spans="1:9" ht="12" customHeight="1" thickBot="1" x14ac:dyDescent="0.25">
      <c r="A17" s="3">
        <v>14</v>
      </c>
      <c r="B17" s="4" t="s">
        <v>17</v>
      </c>
      <c r="C17" s="4">
        <v>20</v>
      </c>
      <c r="D17" s="4"/>
      <c r="E17" s="5">
        <v>1596.8</v>
      </c>
      <c r="F17" s="24">
        <f t="shared" si="1"/>
        <v>31936</v>
      </c>
      <c r="G17" s="6">
        <v>35</v>
      </c>
      <c r="H17" s="7">
        <v>20</v>
      </c>
      <c r="I17" s="7">
        <f t="shared" si="2"/>
        <v>15</v>
      </c>
    </row>
    <row r="18" spans="1:9" ht="12" customHeight="1" thickBot="1" x14ac:dyDescent="0.25">
      <c r="A18" s="3">
        <v>15</v>
      </c>
      <c r="B18" s="4" t="s">
        <v>18</v>
      </c>
      <c r="C18" s="4">
        <v>10</v>
      </c>
      <c r="D18" s="4"/>
      <c r="E18" s="5">
        <v>6336.75</v>
      </c>
      <c r="F18" s="24">
        <f t="shared" si="1"/>
        <v>63367.5</v>
      </c>
      <c r="G18" s="6">
        <v>31</v>
      </c>
      <c r="H18" s="7">
        <v>10</v>
      </c>
      <c r="I18" s="7">
        <f t="shared" si="2"/>
        <v>21</v>
      </c>
    </row>
    <row r="19" spans="1:9" ht="12" customHeight="1" thickBot="1" x14ac:dyDescent="0.25">
      <c r="A19" s="3">
        <v>16</v>
      </c>
      <c r="B19" s="4" t="s">
        <v>19</v>
      </c>
      <c r="C19" s="4">
        <v>20</v>
      </c>
      <c r="D19" s="4"/>
      <c r="E19" s="5">
        <v>4341</v>
      </c>
      <c r="F19" s="24">
        <f t="shared" si="1"/>
        <v>86820</v>
      </c>
      <c r="G19" s="6">
        <v>66</v>
      </c>
      <c r="H19" s="7">
        <v>20</v>
      </c>
      <c r="I19" s="7">
        <f t="shared" si="2"/>
        <v>46</v>
      </c>
    </row>
    <row r="20" spans="1:9" ht="12" customHeight="1" thickBot="1" x14ac:dyDescent="0.25">
      <c r="A20" s="3">
        <v>17</v>
      </c>
      <c r="B20" s="4" t="s">
        <v>20</v>
      </c>
      <c r="C20" s="4">
        <v>50</v>
      </c>
      <c r="D20" s="4"/>
      <c r="E20" s="5">
        <v>5657.25</v>
      </c>
      <c r="F20" s="24">
        <f t="shared" si="1"/>
        <v>282862.5</v>
      </c>
      <c r="G20" s="6">
        <v>62</v>
      </c>
      <c r="H20" s="7">
        <v>50</v>
      </c>
      <c r="I20" s="7">
        <f t="shared" si="2"/>
        <v>12</v>
      </c>
    </row>
    <row r="21" spans="1:9" ht="12" customHeight="1" thickBot="1" x14ac:dyDescent="0.25">
      <c r="A21" s="3">
        <v>18</v>
      </c>
      <c r="B21" s="4" t="s">
        <v>21</v>
      </c>
      <c r="C21" s="4">
        <v>20</v>
      </c>
      <c r="D21" s="4"/>
      <c r="E21" s="5">
        <v>4752.75</v>
      </c>
      <c r="F21" s="24">
        <f t="shared" si="1"/>
        <v>95055</v>
      </c>
      <c r="G21" s="6">
        <v>66</v>
      </c>
      <c r="H21" s="7">
        <v>20</v>
      </c>
      <c r="I21" s="7">
        <f t="shared" si="2"/>
        <v>46</v>
      </c>
    </row>
    <row r="22" spans="1:9" ht="12" customHeight="1" thickBot="1" x14ac:dyDescent="0.25">
      <c r="A22" s="3">
        <v>19</v>
      </c>
      <c r="B22" s="4" t="s">
        <v>22</v>
      </c>
      <c r="C22" s="4">
        <v>10</v>
      </c>
      <c r="D22" s="4"/>
      <c r="E22" s="5">
        <v>6339.75</v>
      </c>
      <c r="F22" s="24">
        <f t="shared" si="1"/>
        <v>63397.5</v>
      </c>
      <c r="G22" s="6">
        <v>66</v>
      </c>
      <c r="H22" s="7">
        <v>10</v>
      </c>
      <c r="I22" s="7">
        <f t="shared" si="2"/>
        <v>56</v>
      </c>
    </row>
    <row r="23" spans="1:9" ht="12" customHeight="1" thickBot="1" x14ac:dyDescent="0.25">
      <c r="A23" s="3">
        <v>20</v>
      </c>
      <c r="B23" s="4" t="s">
        <v>23</v>
      </c>
      <c r="C23" s="4">
        <v>10</v>
      </c>
      <c r="D23" s="4"/>
      <c r="E23" s="5">
        <v>7998</v>
      </c>
      <c r="F23" s="24">
        <f t="shared" si="1"/>
        <v>79980</v>
      </c>
      <c r="G23" s="6">
        <v>66</v>
      </c>
      <c r="H23" s="7">
        <v>10</v>
      </c>
      <c r="I23" s="7">
        <f t="shared" si="2"/>
        <v>56</v>
      </c>
    </row>
    <row r="24" spans="1:9" ht="12" customHeight="1" thickBot="1" x14ac:dyDescent="0.25">
      <c r="A24" s="3">
        <v>21</v>
      </c>
      <c r="B24" s="4" t="s">
        <v>24</v>
      </c>
      <c r="C24" s="4">
        <v>10</v>
      </c>
      <c r="D24" s="4"/>
      <c r="E24" s="5">
        <v>9121.5</v>
      </c>
      <c r="F24" s="24">
        <f t="shared" si="1"/>
        <v>91215</v>
      </c>
      <c r="G24" s="6">
        <v>66</v>
      </c>
      <c r="H24" s="7">
        <v>10</v>
      </c>
      <c r="I24" s="7">
        <f t="shared" si="2"/>
        <v>56</v>
      </c>
    </row>
    <row r="25" spans="1:9" ht="12" customHeight="1" thickBot="1" x14ac:dyDescent="0.25">
      <c r="A25" s="3">
        <v>22</v>
      </c>
      <c r="B25" s="4" t="s">
        <v>25</v>
      </c>
      <c r="C25" s="4">
        <v>80</v>
      </c>
      <c r="D25" s="4"/>
      <c r="E25" s="5">
        <v>1300</v>
      </c>
      <c r="F25" s="24">
        <f t="shared" si="1"/>
        <v>104000</v>
      </c>
      <c r="G25" s="6">
        <v>97</v>
      </c>
      <c r="H25" s="7">
        <v>80</v>
      </c>
      <c r="I25" s="7">
        <f t="shared" si="2"/>
        <v>17</v>
      </c>
    </row>
    <row r="26" spans="1:9" ht="12" customHeight="1" thickBot="1" x14ac:dyDescent="0.25">
      <c r="A26" s="3">
        <v>23</v>
      </c>
      <c r="B26" s="4" t="s">
        <v>26</v>
      </c>
      <c r="C26" s="4">
        <v>20</v>
      </c>
      <c r="D26" s="4"/>
      <c r="E26" s="5">
        <v>1215.2</v>
      </c>
      <c r="F26" s="24">
        <f t="shared" si="1"/>
        <v>24304</v>
      </c>
      <c r="G26" s="6">
        <v>35</v>
      </c>
      <c r="H26" s="7">
        <v>20</v>
      </c>
      <c r="I26" s="7">
        <f t="shared" si="2"/>
        <v>15</v>
      </c>
    </row>
    <row r="27" spans="1:9" ht="12" customHeight="1" thickBot="1" x14ac:dyDescent="0.25">
      <c r="A27" s="3">
        <v>24</v>
      </c>
      <c r="B27" s="4" t="s">
        <v>27</v>
      </c>
      <c r="C27" s="4">
        <v>80</v>
      </c>
      <c r="D27" s="4"/>
      <c r="E27" s="5">
        <v>546.4</v>
      </c>
      <c r="F27" s="24">
        <f t="shared" si="1"/>
        <v>43712</v>
      </c>
      <c r="G27" s="6">
        <v>101</v>
      </c>
      <c r="H27" s="7">
        <v>80</v>
      </c>
      <c r="I27" s="7">
        <f t="shared" si="2"/>
        <v>21</v>
      </c>
    </row>
    <row r="28" spans="1:9" ht="12" customHeight="1" thickBot="1" x14ac:dyDescent="0.25">
      <c r="A28" s="3">
        <v>25</v>
      </c>
      <c r="B28" s="4" t="s">
        <v>28</v>
      </c>
      <c r="C28" s="4">
        <v>20</v>
      </c>
      <c r="D28" s="4"/>
      <c r="E28" s="5">
        <v>2184.8000000000002</v>
      </c>
      <c r="F28" s="24">
        <f t="shared" si="1"/>
        <v>43696</v>
      </c>
      <c r="G28" s="6">
        <v>35</v>
      </c>
      <c r="H28" s="7">
        <v>20</v>
      </c>
      <c r="I28" s="7">
        <f t="shared" si="2"/>
        <v>15</v>
      </c>
    </row>
    <row r="29" spans="1:9" ht="12" customHeight="1" thickBot="1" x14ac:dyDescent="0.25">
      <c r="A29" s="3">
        <v>26</v>
      </c>
      <c r="B29" s="4" t="s">
        <v>29</v>
      </c>
      <c r="C29" s="4">
        <v>20</v>
      </c>
      <c r="D29" s="4"/>
      <c r="E29" s="5">
        <v>936</v>
      </c>
      <c r="F29" s="24">
        <f t="shared" si="1"/>
        <v>18720</v>
      </c>
      <c r="G29" s="6">
        <v>35</v>
      </c>
      <c r="H29" s="7">
        <v>20</v>
      </c>
      <c r="I29" s="7">
        <f t="shared" si="2"/>
        <v>15</v>
      </c>
    </row>
    <row r="30" spans="1:9" ht="12" customHeight="1" thickBot="1" x14ac:dyDescent="0.25">
      <c r="A30" s="3">
        <v>27</v>
      </c>
      <c r="B30" s="4" t="s">
        <v>30</v>
      </c>
      <c r="C30" s="4">
        <v>20</v>
      </c>
      <c r="D30" s="4"/>
      <c r="E30" s="5">
        <v>4681.5</v>
      </c>
      <c r="F30" s="24">
        <f t="shared" si="1"/>
        <v>93630</v>
      </c>
      <c r="G30" s="6">
        <v>66</v>
      </c>
      <c r="H30" s="7">
        <v>20</v>
      </c>
      <c r="I30" s="7">
        <f t="shared" si="2"/>
        <v>46</v>
      </c>
    </row>
    <row r="31" spans="1:9" ht="12" customHeight="1" thickBot="1" x14ac:dyDescent="0.25">
      <c r="A31" s="3">
        <v>28</v>
      </c>
      <c r="B31" s="4" t="s">
        <v>31</v>
      </c>
      <c r="C31" s="4">
        <v>20</v>
      </c>
      <c r="D31" s="4"/>
      <c r="E31" s="5">
        <v>2633.25</v>
      </c>
      <c r="F31" s="24">
        <f t="shared" si="1"/>
        <v>52665</v>
      </c>
      <c r="G31" s="6">
        <v>66</v>
      </c>
      <c r="H31" s="7">
        <v>20</v>
      </c>
      <c r="I31" s="7">
        <f t="shared" si="2"/>
        <v>46</v>
      </c>
    </row>
    <row r="32" spans="1:9" ht="12" customHeight="1" thickBot="1" x14ac:dyDescent="0.25">
      <c r="A32" s="3">
        <v>29</v>
      </c>
      <c r="B32" s="4" t="s">
        <v>32</v>
      </c>
      <c r="C32" s="4">
        <v>20</v>
      </c>
      <c r="D32" s="4"/>
      <c r="E32" s="5">
        <v>2424.8000000000002</v>
      </c>
      <c r="F32" s="24">
        <f t="shared" si="1"/>
        <v>48496</v>
      </c>
      <c r="G32" s="6">
        <v>35</v>
      </c>
      <c r="H32" s="7">
        <v>20</v>
      </c>
      <c r="I32" s="7">
        <f t="shared" si="2"/>
        <v>15</v>
      </c>
    </row>
    <row r="33" spans="1:9" ht="12" customHeight="1" thickBot="1" x14ac:dyDescent="0.25">
      <c r="A33" s="3">
        <v>30</v>
      </c>
      <c r="B33" s="4" t="s">
        <v>33</v>
      </c>
      <c r="C33" s="4">
        <v>70</v>
      </c>
      <c r="D33" s="4"/>
      <c r="E33" s="5">
        <v>1053</v>
      </c>
      <c r="F33" s="24">
        <f t="shared" si="1"/>
        <v>73710</v>
      </c>
      <c r="G33" s="6">
        <v>140</v>
      </c>
      <c r="H33" s="7">
        <v>70</v>
      </c>
      <c r="I33" s="7">
        <f t="shared" si="2"/>
        <v>70</v>
      </c>
    </row>
    <row r="34" spans="1:9" ht="12" customHeight="1" thickBot="1" x14ac:dyDescent="0.25">
      <c r="A34" s="3">
        <v>31</v>
      </c>
      <c r="B34" s="4" t="s">
        <v>34</v>
      </c>
      <c r="C34" s="4">
        <v>70</v>
      </c>
      <c r="D34" s="4"/>
      <c r="E34" s="5">
        <v>1117.5</v>
      </c>
      <c r="F34" s="24">
        <f t="shared" si="1"/>
        <v>78225</v>
      </c>
      <c r="G34" s="6">
        <v>140</v>
      </c>
      <c r="H34" s="7">
        <v>70</v>
      </c>
      <c r="I34" s="7">
        <f t="shared" si="2"/>
        <v>70</v>
      </c>
    </row>
    <row r="35" spans="1:9" ht="12" customHeight="1" thickBot="1" x14ac:dyDescent="0.25">
      <c r="A35" s="3">
        <v>32</v>
      </c>
      <c r="B35" s="4" t="s">
        <v>35</v>
      </c>
      <c r="C35" s="4">
        <v>70</v>
      </c>
      <c r="D35" s="4"/>
      <c r="E35" s="5">
        <v>1117.5</v>
      </c>
      <c r="F35" s="24">
        <f t="shared" si="1"/>
        <v>78225</v>
      </c>
      <c r="G35" s="6">
        <v>140</v>
      </c>
      <c r="H35" s="7">
        <v>70</v>
      </c>
      <c r="I35" s="7">
        <f t="shared" si="2"/>
        <v>70</v>
      </c>
    </row>
    <row r="36" spans="1:9" ht="12" customHeight="1" thickBot="1" x14ac:dyDescent="0.25">
      <c r="A36" s="3">
        <v>33</v>
      </c>
      <c r="B36" s="4" t="s">
        <v>36</v>
      </c>
      <c r="C36" s="4">
        <v>30</v>
      </c>
      <c r="D36" s="4"/>
      <c r="E36" s="5">
        <v>1521.75</v>
      </c>
      <c r="F36" s="24">
        <f t="shared" si="1"/>
        <v>45652.5</v>
      </c>
      <c r="G36" s="6">
        <v>140</v>
      </c>
      <c r="H36" s="7">
        <v>30</v>
      </c>
      <c r="I36" s="7">
        <f t="shared" si="2"/>
        <v>110</v>
      </c>
    </row>
    <row r="37" spans="1:9" ht="12" customHeight="1" thickBot="1" x14ac:dyDescent="0.25">
      <c r="A37" s="3">
        <v>34</v>
      </c>
      <c r="B37" s="4" t="s">
        <v>37</v>
      </c>
      <c r="C37" s="4">
        <v>20</v>
      </c>
      <c r="D37" s="4"/>
      <c r="E37" s="5">
        <v>2762.4</v>
      </c>
      <c r="F37" s="24">
        <f t="shared" si="1"/>
        <v>55248</v>
      </c>
      <c r="G37" s="6">
        <v>35</v>
      </c>
      <c r="H37" s="7">
        <v>20</v>
      </c>
      <c r="I37" s="7">
        <f t="shared" si="2"/>
        <v>15</v>
      </c>
    </row>
    <row r="38" spans="1:9" ht="12" customHeight="1" thickBot="1" x14ac:dyDescent="0.25">
      <c r="A38" s="3">
        <v>35</v>
      </c>
      <c r="B38" s="4" t="s">
        <v>38</v>
      </c>
      <c r="C38" s="4">
        <v>5</v>
      </c>
      <c r="D38" s="4"/>
      <c r="E38" s="5">
        <v>16671.75</v>
      </c>
      <c r="F38" s="24">
        <f t="shared" si="1"/>
        <v>83358.75</v>
      </c>
      <c r="G38" s="6">
        <v>35</v>
      </c>
      <c r="H38" s="7">
        <v>5</v>
      </c>
      <c r="I38" s="7">
        <f t="shared" si="2"/>
        <v>30</v>
      </c>
    </row>
    <row r="39" spans="1:9" ht="12" customHeight="1" thickBot="1" x14ac:dyDescent="0.25">
      <c r="A39" s="3">
        <v>36</v>
      </c>
      <c r="B39" s="4" t="s">
        <v>39</v>
      </c>
      <c r="C39" s="4">
        <v>10</v>
      </c>
      <c r="D39" s="4"/>
      <c r="E39" s="5">
        <v>6732.75</v>
      </c>
      <c r="F39" s="24">
        <f t="shared" si="1"/>
        <v>67327.5</v>
      </c>
      <c r="G39" s="6">
        <v>35</v>
      </c>
      <c r="H39" s="7">
        <v>10</v>
      </c>
      <c r="I39" s="7">
        <f t="shared" si="2"/>
        <v>25</v>
      </c>
    </row>
    <row r="40" spans="1:9" ht="12" customHeight="1" thickBot="1" x14ac:dyDescent="0.25">
      <c r="A40" s="3">
        <v>37</v>
      </c>
      <c r="B40" s="4" t="s">
        <v>40</v>
      </c>
      <c r="C40" s="4">
        <v>20</v>
      </c>
      <c r="D40" s="4"/>
      <c r="E40" s="5">
        <v>4578.75</v>
      </c>
      <c r="F40" s="24">
        <f t="shared" si="1"/>
        <v>91575</v>
      </c>
      <c r="G40" s="6">
        <v>66</v>
      </c>
      <c r="H40" s="7">
        <v>20</v>
      </c>
      <c r="I40" s="7">
        <f t="shared" si="2"/>
        <v>46</v>
      </c>
    </row>
    <row r="41" spans="1:9" ht="12" customHeight="1" thickBot="1" x14ac:dyDescent="0.25">
      <c r="A41" s="3">
        <v>38</v>
      </c>
      <c r="B41" s="4" t="s">
        <v>41</v>
      </c>
      <c r="C41" s="4">
        <v>5</v>
      </c>
      <c r="D41" s="4"/>
      <c r="E41" s="5">
        <v>14750.25</v>
      </c>
      <c r="F41" s="24">
        <f t="shared" si="1"/>
        <v>73751.25</v>
      </c>
      <c r="G41" s="6">
        <v>31</v>
      </c>
      <c r="H41" s="7">
        <v>5</v>
      </c>
      <c r="I41" s="7">
        <f t="shared" si="2"/>
        <v>26</v>
      </c>
    </row>
    <row r="42" spans="1:9" ht="12" customHeight="1" thickBot="1" x14ac:dyDescent="0.25">
      <c r="A42" s="3">
        <v>39</v>
      </c>
      <c r="B42" s="4" t="s">
        <v>42</v>
      </c>
      <c r="C42" s="4">
        <v>10</v>
      </c>
      <c r="D42" s="4"/>
      <c r="E42" s="5">
        <v>1913.6</v>
      </c>
      <c r="F42" s="24">
        <f t="shared" si="1"/>
        <v>19136</v>
      </c>
      <c r="G42" s="6">
        <v>31</v>
      </c>
      <c r="H42" s="7">
        <v>10</v>
      </c>
      <c r="I42" s="7">
        <f t="shared" si="2"/>
        <v>21</v>
      </c>
    </row>
    <row r="43" spans="1:9" ht="12" customHeight="1" thickBot="1" x14ac:dyDescent="0.25">
      <c r="A43" s="3">
        <v>40</v>
      </c>
      <c r="B43" s="4" t="s">
        <v>43</v>
      </c>
      <c r="C43" s="4">
        <v>20</v>
      </c>
      <c r="D43" s="4"/>
      <c r="E43" s="5">
        <v>3893.6</v>
      </c>
      <c r="F43" s="24">
        <f t="shared" si="1"/>
        <v>77872</v>
      </c>
      <c r="G43" s="6">
        <v>35</v>
      </c>
      <c r="H43" s="7">
        <v>20</v>
      </c>
      <c r="I43" s="7">
        <f t="shared" si="2"/>
        <v>15</v>
      </c>
    </row>
    <row r="44" spans="1:9" ht="12" customHeight="1" thickBot="1" x14ac:dyDescent="0.25">
      <c r="A44" s="3">
        <v>41</v>
      </c>
      <c r="B44" s="4" t="s">
        <v>44</v>
      </c>
      <c r="C44" s="4">
        <v>20</v>
      </c>
      <c r="D44" s="4"/>
      <c r="E44" s="5">
        <v>1872.8</v>
      </c>
      <c r="F44" s="24">
        <f t="shared" si="1"/>
        <v>37456</v>
      </c>
      <c r="G44" s="6">
        <v>35</v>
      </c>
      <c r="H44" s="7">
        <v>20</v>
      </c>
      <c r="I44" s="7">
        <f t="shared" si="2"/>
        <v>15</v>
      </c>
    </row>
    <row r="45" spans="1:9" ht="12" customHeight="1" thickBot="1" x14ac:dyDescent="0.25">
      <c r="A45" s="3">
        <v>42</v>
      </c>
      <c r="B45" s="4" t="s">
        <v>45</v>
      </c>
      <c r="C45" s="4">
        <v>18</v>
      </c>
      <c r="D45" s="4"/>
      <c r="E45" s="5">
        <v>92</v>
      </c>
      <c r="F45" s="24">
        <f t="shared" si="1"/>
        <v>1656</v>
      </c>
      <c r="G45" s="6">
        <v>35</v>
      </c>
      <c r="H45" s="7">
        <v>20</v>
      </c>
      <c r="I45" s="7">
        <f t="shared" si="2"/>
        <v>15</v>
      </c>
    </row>
    <row r="46" spans="1:9" ht="12" customHeight="1" thickBot="1" x14ac:dyDescent="0.25">
      <c r="A46" s="3">
        <v>43</v>
      </c>
      <c r="B46" s="4" t="s">
        <v>46</v>
      </c>
      <c r="C46" s="4">
        <v>10</v>
      </c>
      <c r="D46" s="4"/>
      <c r="E46" s="5">
        <v>6639.75</v>
      </c>
      <c r="F46" s="24">
        <f t="shared" si="1"/>
        <v>66397.5</v>
      </c>
      <c r="G46" s="6">
        <v>31</v>
      </c>
      <c r="H46" s="7">
        <v>10</v>
      </c>
      <c r="I46" s="7">
        <f t="shared" si="2"/>
        <v>21</v>
      </c>
    </row>
    <row r="47" spans="1:9" ht="12" customHeight="1" thickBot="1" x14ac:dyDescent="0.25">
      <c r="A47" s="3">
        <v>44</v>
      </c>
      <c r="B47" s="4" t="s">
        <v>47</v>
      </c>
      <c r="C47" s="4">
        <v>10</v>
      </c>
      <c r="D47" s="4"/>
      <c r="E47" s="5">
        <v>3048.8</v>
      </c>
      <c r="F47" s="24">
        <f t="shared" si="1"/>
        <v>30488</v>
      </c>
      <c r="G47" s="6">
        <v>31</v>
      </c>
      <c r="H47" s="7">
        <v>10</v>
      </c>
      <c r="I47" s="7">
        <f t="shared" si="2"/>
        <v>21</v>
      </c>
    </row>
    <row r="48" spans="1:9" ht="12" customHeight="1" thickBot="1" x14ac:dyDescent="0.25">
      <c r="A48" s="3">
        <v>45</v>
      </c>
      <c r="B48" s="34" t="s">
        <v>48</v>
      </c>
      <c r="C48" s="34">
        <v>31</v>
      </c>
      <c r="D48" s="34"/>
      <c r="E48" s="35">
        <v>7310.25</v>
      </c>
      <c r="F48" s="36">
        <f t="shared" si="1"/>
        <v>226617.75</v>
      </c>
      <c r="G48" s="6"/>
    </row>
    <row r="49" spans="1:7" ht="12" customHeight="1" thickBot="1" x14ac:dyDescent="0.25">
      <c r="A49" s="3">
        <v>46</v>
      </c>
      <c r="B49" s="34" t="s">
        <v>49</v>
      </c>
      <c r="C49" s="34">
        <v>3</v>
      </c>
      <c r="D49" s="34"/>
      <c r="E49" s="35">
        <v>6636</v>
      </c>
      <c r="F49" s="36">
        <f t="shared" si="1"/>
        <v>19908</v>
      </c>
      <c r="G49" s="6"/>
    </row>
    <row r="50" spans="1:7" ht="12" customHeight="1" thickBot="1" x14ac:dyDescent="0.25">
      <c r="A50" s="3">
        <v>47</v>
      </c>
      <c r="B50" s="34" t="s">
        <v>50</v>
      </c>
      <c r="C50" s="34">
        <v>3</v>
      </c>
      <c r="D50" s="34"/>
      <c r="E50" s="35">
        <v>9710.4</v>
      </c>
      <c r="F50" s="36">
        <f t="shared" si="1"/>
        <v>29131.199999999997</v>
      </c>
      <c r="G50" s="6"/>
    </row>
    <row r="51" spans="1:7" ht="12" customHeight="1" thickBot="1" x14ac:dyDescent="0.25">
      <c r="A51" s="3">
        <v>48</v>
      </c>
      <c r="B51" s="34" t="s">
        <v>51</v>
      </c>
      <c r="C51" s="34">
        <v>3</v>
      </c>
      <c r="D51" s="34"/>
      <c r="E51" s="35">
        <v>7395.2</v>
      </c>
      <c r="F51" s="36">
        <f t="shared" si="1"/>
        <v>22185.599999999999</v>
      </c>
      <c r="G51" s="6"/>
    </row>
    <row r="52" spans="1:7" ht="12" customHeight="1" thickBot="1" x14ac:dyDescent="0.25">
      <c r="A52" s="3">
        <v>49</v>
      </c>
      <c r="B52" s="4" t="s">
        <v>52</v>
      </c>
      <c r="C52" s="4">
        <v>4</v>
      </c>
      <c r="D52" s="4"/>
      <c r="E52" s="5">
        <v>789.6</v>
      </c>
      <c r="F52" s="24">
        <f t="shared" si="1"/>
        <v>3158.4</v>
      </c>
      <c r="G52" s="6"/>
    </row>
    <row r="53" spans="1:7" ht="12" customHeight="1" thickBot="1" x14ac:dyDescent="0.25">
      <c r="A53" s="3">
        <v>50</v>
      </c>
      <c r="B53" s="4" t="s">
        <v>53</v>
      </c>
      <c r="C53" s="4">
        <v>3</v>
      </c>
      <c r="D53" s="4"/>
      <c r="E53" s="5">
        <v>10377.6</v>
      </c>
      <c r="F53" s="24">
        <f t="shared" si="1"/>
        <v>31132.800000000003</v>
      </c>
      <c r="G53" s="6"/>
    </row>
    <row r="54" spans="1:7" ht="12" customHeight="1" thickBot="1" x14ac:dyDescent="0.25">
      <c r="A54" s="3">
        <v>51</v>
      </c>
      <c r="B54" s="34" t="s">
        <v>54</v>
      </c>
      <c r="C54" s="34">
        <v>2</v>
      </c>
      <c r="D54" s="34"/>
      <c r="E54" s="35">
        <v>25023.200000000001</v>
      </c>
      <c r="F54" s="36">
        <f t="shared" si="1"/>
        <v>50046.400000000001</v>
      </c>
      <c r="G54" s="6"/>
    </row>
    <row r="55" spans="1:7" ht="12" customHeight="1" thickBot="1" x14ac:dyDescent="0.25">
      <c r="A55" s="3">
        <v>52</v>
      </c>
      <c r="B55" s="34" t="s">
        <v>55</v>
      </c>
      <c r="C55" s="34">
        <v>5</v>
      </c>
      <c r="D55" s="34"/>
      <c r="E55" s="35">
        <v>90462.75</v>
      </c>
      <c r="F55" s="36">
        <f t="shared" si="1"/>
        <v>452313.75</v>
      </c>
      <c r="G55" s="6"/>
    </row>
    <row r="56" spans="1:7" ht="12" customHeight="1" thickBot="1" x14ac:dyDescent="0.25">
      <c r="A56" s="3">
        <v>53</v>
      </c>
      <c r="B56" s="34" t="s">
        <v>56</v>
      </c>
      <c r="C56" s="34">
        <v>4</v>
      </c>
      <c r="D56" s="34"/>
      <c r="E56" s="35">
        <v>33876.800000000003</v>
      </c>
      <c r="F56" s="36">
        <f t="shared" si="1"/>
        <v>135507.20000000001</v>
      </c>
      <c r="G56" s="6"/>
    </row>
    <row r="57" spans="1:7" ht="12" customHeight="1" thickBot="1" x14ac:dyDescent="0.25">
      <c r="A57" s="3">
        <v>54</v>
      </c>
      <c r="B57" s="34" t="s">
        <v>57</v>
      </c>
      <c r="C57" s="34">
        <v>1</v>
      </c>
      <c r="D57" s="34"/>
      <c r="E57" s="35">
        <v>23675.200000000001</v>
      </c>
      <c r="F57" s="36">
        <f t="shared" si="1"/>
        <v>23675.200000000001</v>
      </c>
      <c r="G57" s="8">
        <f>SUM(F8:F57)</f>
        <v>4571138.8000000007</v>
      </c>
    </row>
    <row r="58" spans="1:7" ht="12" customHeight="1" thickBot="1" x14ac:dyDescent="0.25">
      <c r="A58" s="10"/>
      <c r="B58" s="10"/>
      <c r="C58" s="10"/>
      <c r="D58" s="6"/>
      <c r="E58" s="25" t="s">
        <v>82</v>
      </c>
      <c r="F58" s="26">
        <f>SUM(F4:F57)</f>
        <v>51618116.800000004</v>
      </c>
      <c r="G58" s="8"/>
    </row>
    <row r="59" spans="1:7" ht="12" customHeight="1" thickBot="1" x14ac:dyDescent="0.25">
      <c r="D59" s="6"/>
      <c r="E59" s="25" t="s">
        <v>83</v>
      </c>
      <c r="F59" s="26">
        <f>F58*10%</f>
        <v>5161811.6800000006</v>
      </c>
      <c r="G59" s="6"/>
    </row>
    <row r="60" spans="1:7" ht="12" customHeight="1" thickBot="1" x14ac:dyDescent="0.25">
      <c r="D60" s="6"/>
      <c r="E60" s="25" t="s">
        <v>84</v>
      </c>
      <c r="F60" s="26">
        <f>F59*19%</f>
        <v>980744.21920000017</v>
      </c>
      <c r="G60" s="6"/>
    </row>
    <row r="61" spans="1:7" ht="12" customHeight="1" thickBot="1" x14ac:dyDescent="0.25">
      <c r="D61" s="6"/>
      <c r="E61" s="25" t="s">
        <v>58</v>
      </c>
      <c r="F61" s="26">
        <f>SUM(F58:F60)-0.01</f>
        <v>57760672.689200006</v>
      </c>
      <c r="G61" s="6"/>
    </row>
    <row r="62" spans="1:7" ht="12" customHeight="1" thickBot="1" x14ac:dyDescent="0.25">
      <c r="D62" s="6"/>
      <c r="E62" s="25"/>
      <c r="F62" s="26">
        <v>57760591.5</v>
      </c>
      <c r="G62" s="6"/>
    </row>
    <row r="63" spans="1:7" ht="12" customHeight="1" thickBot="1" x14ac:dyDescent="0.25">
      <c r="D63" s="6"/>
      <c r="E63" s="25"/>
      <c r="F63" s="26">
        <f>F61-F62</f>
        <v>81.189200006425381</v>
      </c>
      <c r="G63" s="6"/>
    </row>
    <row r="64" spans="1:7" ht="12" customHeight="1" x14ac:dyDescent="0.2">
      <c r="A64" s="6"/>
      <c r="B64" s="6"/>
      <c r="C64" s="6"/>
      <c r="D64" s="6"/>
      <c r="E64" s="6"/>
      <c r="F64" s="6"/>
      <c r="G64" s="6"/>
    </row>
    <row r="65" spans="1:10" ht="12" customHeight="1" x14ac:dyDescent="0.2">
      <c r="A65" s="6"/>
      <c r="B65" s="6"/>
      <c r="C65" s="6"/>
      <c r="D65" s="6"/>
      <c r="E65" s="6"/>
      <c r="F65" s="6"/>
      <c r="G65" s="6"/>
    </row>
    <row r="66" spans="1:10" x14ac:dyDescent="0.2">
      <c r="B66" s="27" t="s">
        <v>86</v>
      </c>
      <c r="C66" s="27" t="s">
        <v>87</v>
      </c>
      <c r="D66" s="28" t="s">
        <v>88</v>
      </c>
      <c r="E66" s="28" t="s">
        <v>89</v>
      </c>
      <c r="F66" s="28" t="s">
        <v>90</v>
      </c>
      <c r="G66" s="28" t="s">
        <v>91</v>
      </c>
      <c r="H66" s="6"/>
      <c r="I66" s="6"/>
      <c r="J66" s="6"/>
    </row>
    <row r="67" spans="1:10" x14ac:dyDescent="0.2">
      <c r="B67" s="29" t="s">
        <v>92</v>
      </c>
      <c r="C67" s="30">
        <v>0.02</v>
      </c>
      <c r="D67" s="31">
        <f>+H67/1.1189999999</f>
        <v>1032362.3359135267</v>
      </c>
      <c r="E67" s="31">
        <f>+D67*10%</f>
        <v>103236.23359135268</v>
      </c>
      <c r="F67" s="31">
        <f>+E67*19%</f>
        <v>19614.88438235701</v>
      </c>
      <c r="G67" s="31">
        <f>+D67+E67+F67</f>
        <v>1155213.4538872365</v>
      </c>
      <c r="H67" s="32">
        <f>F$61*C67</f>
        <v>1155213.4537840001</v>
      </c>
      <c r="I67" s="32">
        <f>H67-G67</f>
        <v>-1.0323640890419483E-4</v>
      </c>
    </row>
    <row r="68" spans="1:10" x14ac:dyDescent="0.2">
      <c r="B68" s="29" t="s">
        <v>93</v>
      </c>
      <c r="C68" s="30">
        <v>0.97</v>
      </c>
      <c r="D68" s="31">
        <f>+H68/1.1189999999</f>
        <v>50069573.29180605</v>
      </c>
      <c r="E68" s="31">
        <f t="shared" ref="E68:E69" si="3">+D68*10%</f>
        <v>5006957.3291806048</v>
      </c>
      <c r="F68" s="31">
        <f t="shared" ref="F68:F69" si="4">+E68*19%</f>
        <v>951321.89254431496</v>
      </c>
      <c r="G68" s="31">
        <f t="shared" ref="G68:G69" si="5">+D68+E68+F68</f>
        <v>56027852.51353097</v>
      </c>
      <c r="H68" s="32">
        <f t="shared" ref="H68:H69" si="6">F$61*C68</f>
        <v>56027852.508524008</v>
      </c>
      <c r="I68" s="32">
        <f t="shared" ref="I68:I70" si="7">H68-G68</f>
        <v>-5.0069615244865417E-3</v>
      </c>
    </row>
    <row r="69" spans="1:10" x14ac:dyDescent="0.2">
      <c r="B69" s="29" t="s">
        <v>94</v>
      </c>
      <c r="C69" s="30">
        <v>0.01</v>
      </c>
      <c r="D69" s="31">
        <f>+H69/1.1189999999</f>
        <v>516181.16795676335</v>
      </c>
      <c r="E69" s="31">
        <f t="shared" si="3"/>
        <v>51618.116795676338</v>
      </c>
      <c r="F69" s="31">
        <f t="shared" si="4"/>
        <v>9807.4421911785048</v>
      </c>
      <c r="G69" s="31">
        <f t="shared" si="5"/>
        <v>577606.72694361827</v>
      </c>
      <c r="H69" s="32">
        <f t="shared" si="6"/>
        <v>577606.72689200006</v>
      </c>
      <c r="I69" s="32">
        <f t="shared" si="7"/>
        <v>-5.1618204452097416E-5</v>
      </c>
    </row>
    <row r="70" spans="1:10" x14ac:dyDescent="0.2">
      <c r="B70" s="29"/>
      <c r="C70" s="29"/>
      <c r="D70" s="33">
        <f>SUM(D67:D69)</f>
        <v>51618116.795676336</v>
      </c>
      <c r="E70" s="33">
        <f t="shared" ref="E70:F70" si="8">SUM(E67:E69)</f>
        <v>5161811.6795676341</v>
      </c>
      <c r="F70" s="33">
        <f t="shared" si="8"/>
        <v>980744.21911785053</v>
      </c>
      <c r="G70" s="33">
        <f>SUM(G67:G69)</f>
        <v>57760672.694361828</v>
      </c>
      <c r="H70" s="32">
        <f>SUM(H67:H69)</f>
        <v>57760672.689200006</v>
      </c>
      <c r="I70" s="32">
        <f t="shared" si="7"/>
        <v>-5.1618218421936035E-3</v>
      </c>
    </row>
    <row r="71" spans="1:10" ht="12" customHeight="1" x14ac:dyDescent="0.2">
      <c r="A71" s="6"/>
      <c r="B71" s="6"/>
      <c r="C71" s="6"/>
      <c r="D71" s="6"/>
      <c r="E71" s="6"/>
      <c r="F71" s="6"/>
      <c r="G71" s="6"/>
    </row>
    <row r="72" spans="1:10" ht="12" customHeight="1" x14ac:dyDescent="0.2">
      <c r="A72" s="6"/>
      <c r="B72" s="6"/>
      <c r="C72" s="6"/>
      <c r="D72" s="6"/>
      <c r="E72" s="6"/>
      <c r="F72" s="6"/>
      <c r="G72" s="6"/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CC326-86C9-45D1-BD35-68609517B9FB}">
  <dimension ref="A1:R54"/>
  <sheetViews>
    <sheetView topLeftCell="A35" workbookViewId="0">
      <selection activeCell="E52" sqref="E52"/>
    </sheetView>
  </sheetViews>
  <sheetFormatPr baseColWidth="10" defaultColWidth="11.42578125" defaultRowHeight="12" x14ac:dyDescent="0.2"/>
  <cols>
    <col min="1" max="1" width="4" style="7" bestFit="1" customWidth="1"/>
    <col min="2" max="2" width="38.85546875" style="7" bestFit="1" customWidth="1"/>
    <col min="3" max="3" width="7.85546875" style="7" bestFit="1" customWidth="1"/>
    <col min="4" max="4" width="10.7109375" style="7" bestFit="1" customWidth="1"/>
    <col min="5" max="5" width="13.7109375" style="7" bestFit="1" customWidth="1"/>
    <col min="6" max="6" width="6.7109375" style="7" bestFit="1" customWidth="1"/>
    <col min="7" max="18" width="5.140625" style="7" bestFit="1" customWidth="1"/>
    <col min="19" max="16384" width="11.42578125" style="7"/>
  </cols>
  <sheetData>
    <row r="1" spans="1:18" ht="36.75" thickBot="1" x14ac:dyDescent="0.25">
      <c r="A1" s="12" t="s">
        <v>62</v>
      </c>
      <c r="B1" s="13" t="s">
        <v>63</v>
      </c>
      <c r="C1" s="14" t="s">
        <v>64</v>
      </c>
      <c r="D1" s="14" t="s">
        <v>4</v>
      </c>
      <c r="E1" s="14" t="s">
        <v>58</v>
      </c>
      <c r="F1" s="15" t="s">
        <v>65</v>
      </c>
      <c r="G1" s="14" t="s">
        <v>66</v>
      </c>
      <c r="H1" s="14" t="s">
        <v>67</v>
      </c>
      <c r="I1" s="14" t="s">
        <v>68</v>
      </c>
      <c r="J1" s="14" t="s">
        <v>69</v>
      </c>
      <c r="K1" s="14" t="s">
        <v>70</v>
      </c>
      <c r="L1" s="14" t="s">
        <v>71</v>
      </c>
      <c r="M1" s="14" t="s">
        <v>72</v>
      </c>
      <c r="N1" s="14" t="s">
        <v>73</v>
      </c>
      <c r="O1" s="14" t="s">
        <v>74</v>
      </c>
      <c r="P1" s="14" t="s">
        <v>75</v>
      </c>
      <c r="Q1" s="14" t="s">
        <v>76</v>
      </c>
      <c r="R1" s="14" t="s">
        <v>77</v>
      </c>
    </row>
    <row r="2" spans="1:18" ht="12.75" thickBot="1" x14ac:dyDescent="0.25">
      <c r="A2" s="62">
        <v>2</v>
      </c>
      <c r="B2" s="63" t="s">
        <v>8</v>
      </c>
      <c r="C2" s="58">
        <v>35</v>
      </c>
      <c r="D2" s="59">
        <v>2352</v>
      </c>
      <c r="E2" s="59">
        <v>49392</v>
      </c>
      <c r="F2" s="15">
        <v>0</v>
      </c>
      <c r="G2" s="19">
        <v>18</v>
      </c>
      <c r="H2" s="19">
        <v>2</v>
      </c>
      <c r="I2" s="19">
        <v>2</v>
      </c>
      <c r="J2" s="19">
        <v>1</v>
      </c>
      <c r="K2" s="19">
        <v>1</v>
      </c>
      <c r="L2" s="19">
        <v>1</v>
      </c>
      <c r="M2" s="19">
        <v>1</v>
      </c>
      <c r="N2" s="19">
        <v>2</v>
      </c>
      <c r="O2" s="19">
        <v>1</v>
      </c>
      <c r="P2" s="19">
        <v>2</v>
      </c>
      <c r="Q2" s="19">
        <v>3</v>
      </c>
      <c r="R2" s="19">
        <v>1</v>
      </c>
    </row>
    <row r="3" spans="1:18" ht="12.75" thickBot="1" x14ac:dyDescent="0.25">
      <c r="A3" s="62">
        <v>7</v>
      </c>
      <c r="B3" s="63" t="s">
        <v>9</v>
      </c>
      <c r="C3" s="58">
        <v>66</v>
      </c>
      <c r="D3" s="59">
        <v>2299.1999999999998</v>
      </c>
      <c r="E3" s="59">
        <v>91048.319999999992</v>
      </c>
      <c r="F3" s="15">
        <v>0</v>
      </c>
      <c r="G3" s="19">
        <v>36</v>
      </c>
      <c r="H3" s="19">
        <v>4</v>
      </c>
      <c r="I3" s="19">
        <v>3</v>
      </c>
      <c r="J3" s="19">
        <v>2</v>
      </c>
      <c r="K3" s="19">
        <v>2</v>
      </c>
      <c r="L3" s="19">
        <v>2</v>
      </c>
      <c r="M3" s="19">
        <v>1</v>
      </c>
      <c r="N3" s="19">
        <v>4</v>
      </c>
      <c r="O3" s="19">
        <v>1</v>
      </c>
      <c r="P3" s="19">
        <v>4</v>
      </c>
      <c r="Q3" s="19">
        <v>6</v>
      </c>
      <c r="R3" s="19">
        <v>1</v>
      </c>
    </row>
    <row r="4" spans="1:18" ht="12.75" thickBot="1" x14ac:dyDescent="0.25">
      <c r="A4" s="62">
        <v>10</v>
      </c>
      <c r="B4" s="63" t="s">
        <v>10</v>
      </c>
      <c r="C4" s="58">
        <v>66</v>
      </c>
      <c r="D4" s="59">
        <v>1904.8</v>
      </c>
      <c r="E4" s="59">
        <v>75430.080000000002</v>
      </c>
      <c r="F4" s="15">
        <v>0</v>
      </c>
      <c r="G4" s="19">
        <v>36</v>
      </c>
      <c r="H4" s="19">
        <v>4</v>
      </c>
      <c r="I4" s="19">
        <v>3</v>
      </c>
      <c r="J4" s="19">
        <v>2</v>
      </c>
      <c r="K4" s="19">
        <v>2</v>
      </c>
      <c r="L4" s="19">
        <v>2</v>
      </c>
      <c r="M4" s="19">
        <v>1</v>
      </c>
      <c r="N4" s="19">
        <v>4</v>
      </c>
      <c r="O4" s="19">
        <v>1</v>
      </c>
      <c r="P4" s="19">
        <v>4</v>
      </c>
      <c r="Q4" s="19">
        <v>6</v>
      </c>
      <c r="R4" s="19">
        <v>1</v>
      </c>
    </row>
    <row r="5" spans="1:18" ht="12.75" thickBot="1" x14ac:dyDescent="0.25">
      <c r="A5" s="62">
        <v>19</v>
      </c>
      <c r="B5" s="63" t="s">
        <v>11</v>
      </c>
      <c r="C5" s="58">
        <v>62</v>
      </c>
      <c r="D5" s="59">
        <v>5910.75</v>
      </c>
      <c r="E5" s="59">
        <v>219879.9</v>
      </c>
      <c r="F5" s="15">
        <v>0</v>
      </c>
      <c r="G5" s="19">
        <v>36</v>
      </c>
      <c r="H5" s="19">
        <v>4</v>
      </c>
      <c r="I5" s="19">
        <v>3</v>
      </c>
      <c r="J5" s="19">
        <v>2</v>
      </c>
      <c r="K5" s="19">
        <v>2</v>
      </c>
      <c r="L5" s="19">
        <v>2</v>
      </c>
      <c r="M5" s="19">
        <v>1</v>
      </c>
      <c r="N5" s="19">
        <v>2</v>
      </c>
      <c r="O5" s="19">
        <v>1</v>
      </c>
      <c r="P5" s="19">
        <v>2</v>
      </c>
      <c r="Q5" s="19">
        <v>6</v>
      </c>
      <c r="R5" s="19">
        <v>1</v>
      </c>
    </row>
    <row r="6" spans="1:18" ht="12.75" thickBot="1" x14ac:dyDescent="0.25">
      <c r="A6" s="62">
        <v>21</v>
      </c>
      <c r="B6" s="63" t="s">
        <v>12</v>
      </c>
      <c r="C6" s="58">
        <v>163</v>
      </c>
      <c r="D6" s="59">
        <v>3579.75</v>
      </c>
      <c r="E6" s="59">
        <v>350099.55</v>
      </c>
      <c r="F6" s="15">
        <v>0</v>
      </c>
      <c r="G6" s="19">
        <v>90</v>
      </c>
      <c r="H6" s="19">
        <v>10</v>
      </c>
      <c r="I6" s="19">
        <v>7</v>
      </c>
      <c r="J6" s="19">
        <v>5</v>
      </c>
      <c r="K6" s="19">
        <v>5</v>
      </c>
      <c r="L6" s="19">
        <v>5</v>
      </c>
      <c r="M6" s="19">
        <v>2</v>
      </c>
      <c r="N6" s="19">
        <v>10</v>
      </c>
      <c r="O6" s="19">
        <v>2</v>
      </c>
      <c r="P6" s="19">
        <v>10</v>
      </c>
      <c r="Q6" s="19">
        <v>15</v>
      </c>
      <c r="R6" s="19">
        <v>2</v>
      </c>
    </row>
    <row r="7" spans="1:18" ht="12.75" thickBot="1" x14ac:dyDescent="0.25">
      <c r="A7" s="62">
        <v>26</v>
      </c>
      <c r="B7" s="63" t="s">
        <v>13</v>
      </c>
      <c r="C7" s="58">
        <v>140</v>
      </c>
      <c r="D7" s="59">
        <v>2646</v>
      </c>
      <c r="E7" s="59">
        <v>222264</v>
      </c>
      <c r="F7" s="15">
        <v>0</v>
      </c>
      <c r="G7" s="19">
        <v>72</v>
      </c>
      <c r="H7" s="19">
        <v>8</v>
      </c>
      <c r="I7" s="19">
        <v>8</v>
      </c>
      <c r="J7" s="19">
        <v>4</v>
      </c>
      <c r="K7" s="19">
        <v>4</v>
      </c>
      <c r="L7" s="19">
        <v>4</v>
      </c>
      <c r="M7" s="19">
        <v>4</v>
      </c>
      <c r="N7" s="19">
        <v>8</v>
      </c>
      <c r="O7" s="19">
        <v>4</v>
      </c>
      <c r="P7" s="19">
        <v>8</v>
      </c>
      <c r="Q7" s="19">
        <v>12</v>
      </c>
      <c r="R7" s="19">
        <v>4</v>
      </c>
    </row>
    <row r="8" spans="1:18" ht="12.75" thickBot="1" x14ac:dyDescent="0.25">
      <c r="A8" s="62">
        <v>28</v>
      </c>
      <c r="B8" s="63" t="s">
        <v>14</v>
      </c>
      <c r="C8" s="58">
        <v>35</v>
      </c>
      <c r="D8" s="59">
        <v>2288.8000000000002</v>
      </c>
      <c r="E8" s="59">
        <v>48064.800000000003</v>
      </c>
      <c r="F8" s="15">
        <v>0</v>
      </c>
      <c r="G8" s="19">
        <v>18</v>
      </c>
      <c r="H8" s="19">
        <v>2</v>
      </c>
      <c r="I8" s="19">
        <v>2</v>
      </c>
      <c r="J8" s="19">
        <v>1</v>
      </c>
      <c r="K8" s="19">
        <v>1</v>
      </c>
      <c r="L8" s="19">
        <v>1</v>
      </c>
      <c r="M8" s="19">
        <v>1</v>
      </c>
      <c r="N8" s="19">
        <v>2</v>
      </c>
      <c r="O8" s="19">
        <v>1</v>
      </c>
      <c r="P8" s="19">
        <v>2</v>
      </c>
      <c r="Q8" s="19">
        <v>3</v>
      </c>
      <c r="R8" s="19">
        <v>1</v>
      </c>
    </row>
    <row r="9" spans="1:18" ht="12.75" thickBot="1" x14ac:dyDescent="0.25">
      <c r="A9" s="62">
        <v>30</v>
      </c>
      <c r="B9" s="63" t="s">
        <v>15</v>
      </c>
      <c r="C9" s="58">
        <v>330</v>
      </c>
      <c r="D9" s="59">
        <v>4366.5</v>
      </c>
      <c r="E9" s="59">
        <v>864567</v>
      </c>
      <c r="F9" s="15">
        <v>0</v>
      </c>
      <c r="G9" s="19">
        <v>180</v>
      </c>
      <c r="H9" s="19">
        <v>20</v>
      </c>
      <c r="I9" s="19">
        <v>15</v>
      </c>
      <c r="J9" s="19">
        <v>10</v>
      </c>
      <c r="K9" s="19">
        <v>10</v>
      </c>
      <c r="L9" s="19">
        <v>10</v>
      </c>
      <c r="M9" s="19">
        <v>5</v>
      </c>
      <c r="N9" s="19">
        <v>20</v>
      </c>
      <c r="O9" s="19">
        <v>5</v>
      </c>
      <c r="P9" s="19">
        <v>20</v>
      </c>
      <c r="Q9" s="19">
        <v>30</v>
      </c>
      <c r="R9" s="19">
        <v>5</v>
      </c>
    </row>
    <row r="10" spans="1:18" ht="12.75" thickBot="1" x14ac:dyDescent="0.25">
      <c r="A10" s="62">
        <v>33</v>
      </c>
      <c r="B10" s="63" t="s">
        <v>16</v>
      </c>
      <c r="C10" s="58">
        <v>66</v>
      </c>
      <c r="D10" s="59">
        <v>10107.75</v>
      </c>
      <c r="E10" s="59">
        <v>400266.89999999997</v>
      </c>
      <c r="F10" s="15">
        <v>0</v>
      </c>
      <c r="G10" s="19">
        <v>36</v>
      </c>
      <c r="H10" s="19">
        <v>4</v>
      </c>
      <c r="I10" s="19">
        <v>3</v>
      </c>
      <c r="J10" s="19">
        <v>2</v>
      </c>
      <c r="K10" s="19">
        <v>2</v>
      </c>
      <c r="L10" s="19">
        <v>2</v>
      </c>
      <c r="M10" s="19">
        <v>1</v>
      </c>
      <c r="N10" s="19">
        <v>4</v>
      </c>
      <c r="O10" s="19">
        <v>1</v>
      </c>
      <c r="P10" s="19">
        <v>4</v>
      </c>
      <c r="Q10" s="19">
        <v>6</v>
      </c>
      <c r="R10" s="19">
        <v>1</v>
      </c>
    </row>
    <row r="11" spans="1:18" ht="12.75" thickBot="1" x14ac:dyDescent="0.25">
      <c r="A11" s="62">
        <v>41</v>
      </c>
      <c r="B11" s="63" t="s">
        <v>17</v>
      </c>
      <c r="C11" s="58">
        <v>35</v>
      </c>
      <c r="D11" s="59">
        <v>1596.8</v>
      </c>
      <c r="E11" s="59">
        <v>33532.800000000003</v>
      </c>
      <c r="F11" s="15">
        <v>0</v>
      </c>
      <c r="G11" s="19">
        <v>18</v>
      </c>
      <c r="H11" s="19">
        <v>2</v>
      </c>
      <c r="I11" s="19">
        <v>2</v>
      </c>
      <c r="J11" s="19">
        <v>1</v>
      </c>
      <c r="K11" s="19">
        <v>1</v>
      </c>
      <c r="L11" s="19">
        <v>1</v>
      </c>
      <c r="M11" s="19">
        <v>1</v>
      </c>
      <c r="N11" s="19">
        <v>2</v>
      </c>
      <c r="O11" s="19">
        <v>1</v>
      </c>
      <c r="P11" s="19">
        <v>2</v>
      </c>
      <c r="Q11" s="19">
        <v>3</v>
      </c>
      <c r="R11" s="19">
        <v>1</v>
      </c>
    </row>
    <row r="12" spans="1:18" ht="12.75" thickBot="1" x14ac:dyDescent="0.25">
      <c r="A12" s="62">
        <v>45</v>
      </c>
      <c r="B12" s="63" t="s">
        <v>18</v>
      </c>
      <c r="C12" s="58">
        <v>31</v>
      </c>
      <c r="D12" s="59">
        <v>6336.75</v>
      </c>
      <c r="E12" s="59">
        <v>117863.55</v>
      </c>
      <c r="F12" s="15">
        <v>0</v>
      </c>
      <c r="G12" s="19">
        <v>18</v>
      </c>
      <c r="H12" s="19">
        <v>2</v>
      </c>
      <c r="I12" s="19">
        <v>1</v>
      </c>
      <c r="J12" s="19">
        <v>1</v>
      </c>
      <c r="K12" s="19">
        <v>1</v>
      </c>
      <c r="L12" s="19">
        <v>1</v>
      </c>
      <c r="M12" s="20"/>
      <c r="N12" s="19">
        <v>2</v>
      </c>
      <c r="O12" s="20"/>
      <c r="P12" s="19">
        <v>2</v>
      </c>
      <c r="Q12" s="19">
        <v>3</v>
      </c>
      <c r="R12" s="20"/>
    </row>
    <row r="13" spans="1:18" ht="12.75" thickBot="1" x14ac:dyDescent="0.25">
      <c r="A13" s="62">
        <v>54</v>
      </c>
      <c r="B13" s="63" t="s">
        <v>19</v>
      </c>
      <c r="C13" s="58">
        <v>66</v>
      </c>
      <c r="D13" s="59">
        <v>4341</v>
      </c>
      <c r="E13" s="59">
        <v>171903.6</v>
      </c>
      <c r="F13" s="15">
        <v>0</v>
      </c>
      <c r="G13" s="19">
        <v>36</v>
      </c>
      <c r="H13" s="19">
        <v>4</v>
      </c>
      <c r="I13" s="19">
        <v>3</v>
      </c>
      <c r="J13" s="19">
        <v>2</v>
      </c>
      <c r="K13" s="19">
        <v>2</v>
      </c>
      <c r="L13" s="19">
        <v>2</v>
      </c>
      <c r="M13" s="19">
        <v>1</v>
      </c>
      <c r="N13" s="19">
        <v>4</v>
      </c>
      <c r="O13" s="19">
        <v>1</v>
      </c>
      <c r="P13" s="19">
        <v>4</v>
      </c>
      <c r="Q13" s="19">
        <v>6</v>
      </c>
      <c r="R13" s="19">
        <v>1</v>
      </c>
    </row>
    <row r="14" spans="1:18" ht="12.75" thickBot="1" x14ac:dyDescent="0.25">
      <c r="A14" s="62">
        <v>57</v>
      </c>
      <c r="B14" s="63" t="s">
        <v>20</v>
      </c>
      <c r="C14" s="58">
        <v>62</v>
      </c>
      <c r="D14" s="59">
        <v>5657.25</v>
      </c>
      <c r="E14" s="59">
        <v>210449.69999999998</v>
      </c>
      <c r="F14" s="15">
        <v>0</v>
      </c>
      <c r="G14" s="19">
        <v>36</v>
      </c>
      <c r="H14" s="19">
        <v>4</v>
      </c>
      <c r="I14" s="19">
        <v>2</v>
      </c>
      <c r="J14" s="19">
        <v>2</v>
      </c>
      <c r="K14" s="19">
        <v>2</v>
      </c>
      <c r="L14" s="19">
        <v>2</v>
      </c>
      <c r="M14" s="20"/>
      <c r="N14" s="19">
        <v>4</v>
      </c>
      <c r="O14" s="20"/>
      <c r="P14" s="19">
        <v>4</v>
      </c>
      <c r="Q14" s="19">
        <v>6</v>
      </c>
      <c r="R14" s="20"/>
    </row>
    <row r="15" spans="1:18" ht="12.75" thickBot="1" x14ac:dyDescent="0.25">
      <c r="A15" s="62">
        <v>60</v>
      </c>
      <c r="B15" s="63" t="s">
        <v>21</v>
      </c>
      <c r="C15" s="58">
        <v>66</v>
      </c>
      <c r="D15" s="59">
        <v>4752.75</v>
      </c>
      <c r="E15" s="59">
        <v>188208.9</v>
      </c>
      <c r="F15" s="15">
        <v>0</v>
      </c>
      <c r="G15" s="19">
        <v>36</v>
      </c>
      <c r="H15" s="19">
        <v>4</v>
      </c>
      <c r="I15" s="19">
        <v>3</v>
      </c>
      <c r="J15" s="19">
        <v>2</v>
      </c>
      <c r="K15" s="19">
        <v>2</v>
      </c>
      <c r="L15" s="19">
        <v>2</v>
      </c>
      <c r="M15" s="19">
        <v>1</v>
      </c>
      <c r="N15" s="19">
        <v>4</v>
      </c>
      <c r="O15" s="19">
        <v>1</v>
      </c>
      <c r="P15" s="19">
        <v>4</v>
      </c>
      <c r="Q15" s="19">
        <v>6</v>
      </c>
      <c r="R15" s="19">
        <v>1</v>
      </c>
    </row>
    <row r="16" spans="1:18" ht="12.75" thickBot="1" x14ac:dyDescent="0.25">
      <c r="A16" s="62">
        <v>61</v>
      </c>
      <c r="B16" s="63" t="s">
        <v>22</v>
      </c>
      <c r="C16" s="58">
        <v>66</v>
      </c>
      <c r="D16" s="59">
        <v>6339.75</v>
      </c>
      <c r="E16" s="59">
        <v>251054.1</v>
      </c>
      <c r="F16" s="15">
        <v>0</v>
      </c>
      <c r="G16" s="19">
        <v>36</v>
      </c>
      <c r="H16" s="19">
        <v>4</v>
      </c>
      <c r="I16" s="19">
        <v>3</v>
      </c>
      <c r="J16" s="19">
        <v>2</v>
      </c>
      <c r="K16" s="19">
        <v>2</v>
      </c>
      <c r="L16" s="19">
        <v>2</v>
      </c>
      <c r="M16" s="19">
        <v>1</v>
      </c>
      <c r="N16" s="19">
        <v>4</v>
      </c>
      <c r="O16" s="19">
        <v>1</v>
      </c>
      <c r="P16" s="19">
        <v>4</v>
      </c>
      <c r="Q16" s="19">
        <v>6</v>
      </c>
      <c r="R16" s="19">
        <v>1</v>
      </c>
    </row>
    <row r="17" spans="1:18" ht="12.75" thickBot="1" x14ac:dyDescent="0.25">
      <c r="A17" s="62">
        <v>62</v>
      </c>
      <c r="B17" s="63" t="s">
        <v>23</v>
      </c>
      <c r="C17" s="58">
        <v>66</v>
      </c>
      <c r="D17" s="59">
        <v>7998</v>
      </c>
      <c r="E17" s="59">
        <v>316720.8</v>
      </c>
      <c r="F17" s="15">
        <v>0</v>
      </c>
      <c r="G17" s="19">
        <v>36</v>
      </c>
      <c r="H17" s="19">
        <v>4</v>
      </c>
      <c r="I17" s="19">
        <v>3</v>
      </c>
      <c r="J17" s="19">
        <v>2</v>
      </c>
      <c r="K17" s="19">
        <v>2</v>
      </c>
      <c r="L17" s="19">
        <v>2</v>
      </c>
      <c r="M17" s="19">
        <v>1</v>
      </c>
      <c r="N17" s="19">
        <v>4</v>
      </c>
      <c r="O17" s="19">
        <v>1</v>
      </c>
      <c r="P17" s="19">
        <v>4</v>
      </c>
      <c r="Q17" s="19">
        <v>6</v>
      </c>
      <c r="R17" s="19">
        <v>1</v>
      </c>
    </row>
    <row r="18" spans="1:18" ht="12.75" thickBot="1" x14ac:dyDescent="0.25">
      <c r="A18" s="62">
        <v>63</v>
      </c>
      <c r="B18" s="63" t="s">
        <v>24</v>
      </c>
      <c r="C18" s="58">
        <v>66</v>
      </c>
      <c r="D18" s="59">
        <v>9121.5</v>
      </c>
      <c r="E18" s="59">
        <v>361211.39999999997</v>
      </c>
      <c r="F18" s="15">
        <v>0</v>
      </c>
      <c r="G18" s="19">
        <v>36</v>
      </c>
      <c r="H18" s="19">
        <v>4</v>
      </c>
      <c r="I18" s="19">
        <v>3</v>
      </c>
      <c r="J18" s="19">
        <v>2</v>
      </c>
      <c r="K18" s="19">
        <v>2</v>
      </c>
      <c r="L18" s="19">
        <v>2</v>
      </c>
      <c r="M18" s="19">
        <v>1</v>
      </c>
      <c r="N18" s="19">
        <v>4</v>
      </c>
      <c r="O18" s="19">
        <v>1</v>
      </c>
      <c r="P18" s="19">
        <v>4</v>
      </c>
      <c r="Q18" s="19">
        <v>6</v>
      </c>
      <c r="R18" s="19">
        <v>1</v>
      </c>
    </row>
    <row r="19" spans="1:18" ht="12.75" thickBot="1" x14ac:dyDescent="0.25">
      <c r="A19" s="62">
        <v>70</v>
      </c>
      <c r="B19" s="63" t="s">
        <v>25</v>
      </c>
      <c r="C19" s="58">
        <v>97</v>
      </c>
      <c r="D19" s="59">
        <v>1300</v>
      </c>
      <c r="E19" s="59">
        <v>75660</v>
      </c>
      <c r="F19" s="15">
        <v>0</v>
      </c>
      <c r="G19" s="19">
        <v>54</v>
      </c>
      <c r="H19" s="19">
        <v>6</v>
      </c>
      <c r="I19" s="19">
        <v>4</v>
      </c>
      <c r="J19" s="19">
        <v>3</v>
      </c>
      <c r="K19" s="19">
        <v>3</v>
      </c>
      <c r="L19" s="19">
        <v>3</v>
      </c>
      <c r="M19" s="19">
        <v>1</v>
      </c>
      <c r="N19" s="19">
        <v>6</v>
      </c>
      <c r="O19" s="19">
        <v>1</v>
      </c>
      <c r="P19" s="19">
        <v>6</v>
      </c>
      <c r="Q19" s="19">
        <v>9</v>
      </c>
      <c r="R19" s="19">
        <v>1</v>
      </c>
    </row>
    <row r="20" spans="1:18" ht="12.75" thickBot="1" x14ac:dyDescent="0.25">
      <c r="A20" s="62">
        <v>72</v>
      </c>
      <c r="B20" s="63" t="s">
        <v>26</v>
      </c>
      <c r="C20" s="58">
        <v>35</v>
      </c>
      <c r="D20" s="59">
        <v>1215.2</v>
      </c>
      <c r="E20" s="59">
        <v>25519.200000000001</v>
      </c>
      <c r="F20" s="15">
        <v>0</v>
      </c>
      <c r="G20" s="19">
        <v>18</v>
      </c>
      <c r="H20" s="19">
        <v>2</v>
      </c>
      <c r="I20" s="19">
        <v>2</v>
      </c>
      <c r="J20" s="19">
        <v>1</v>
      </c>
      <c r="K20" s="19">
        <v>1</v>
      </c>
      <c r="L20" s="19">
        <v>1</v>
      </c>
      <c r="M20" s="19">
        <v>1</v>
      </c>
      <c r="N20" s="19">
        <v>2</v>
      </c>
      <c r="O20" s="19">
        <v>1</v>
      </c>
      <c r="P20" s="19">
        <v>2</v>
      </c>
      <c r="Q20" s="19">
        <v>3</v>
      </c>
      <c r="R20" s="19">
        <v>1</v>
      </c>
    </row>
    <row r="21" spans="1:18" ht="12.75" thickBot="1" x14ac:dyDescent="0.25">
      <c r="A21" s="62">
        <v>75</v>
      </c>
      <c r="B21" s="63" t="s">
        <v>27</v>
      </c>
      <c r="C21" s="58">
        <v>101</v>
      </c>
      <c r="D21" s="59">
        <v>546.4</v>
      </c>
      <c r="E21" s="59">
        <v>33111.839999999997</v>
      </c>
      <c r="F21" s="15">
        <v>0</v>
      </c>
      <c r="G21" s="19">
        <v>54</v>
      </c>
      <c r="H21" s="19">
        <v>6</v>
      </c>
      <c r="I21" s="19">
        <v>5</v>
      </c>
      <c r="J21" s="19">
        <v>3</v>
      </c>
      <c r="K21" s="19">
        <v>3</v>
      </c>
      <c r="L21" s="19">
        <v>3</v>
      </c>
      <c r="M21" s="19">
        <v>2</v>
      </c>
      <c r="N21" s="19">
        <v>6</v>
      </c>
      <c r="O21" s="19">
        <v>2</v>
      </c>
      <c r="P21" s="19">
        <v>6</v>
      </c>
      <c r="Q21" s="19">
        <v>9</v>
      </c>
      <c r="R21" s="19">
        <v>2</v>
      </c>
    </row>
    <row r="22" spans="1:18" ht="12.75" thickBot="1" x14ac:dyDescent="0.25">
      <c r="A22" s="62">
        <v>84</v>
      </c>
      <c r="B22" s="63" t="s">
        <v>28</v>
      </c>
      <c r="C22" s="58">
        <v>35</v>
      </c>
      <c r="D22" s="59">
        <v>2184.8000000000002</v>
      </c>
      <c r="E22" s="59">
        <v>45880.800000000003</v>
      </c>
      <c r="F22" s="15">
        <v>0</v>
      </c>
      <c r="G22" s="19">
        <v>18</v>
      </c>
      <c r="H22" s="19">
        <v>2</v>
      </c>
      <c r="I22" s="19">
        <v>2</v>
      </c>
      <c r="J22" s="19">
        <v>1</v>
      </c>
      <c r="K22" s="19">
        <v>1</v>
      </c>
      <c r="L22" s="19">
        <v>1</v>
      </c>
      <c r="M22" s="19">
        <v>1</v>
      </c>
      <c r="N22" s="19">
        <v>2</v>
      </c>
      <c r="O22" s="19">
        <v>1</v>
      </c>
      <c r="P22" s="19">
        <v>2</v>
      </c>
      <c r="Q22" s="19">
        <v>3</v>
      </c>
      <c r="R22" s="19">
        <v>1</v>
      </c>
    </row>
    <row r="23" spans="1:18" ht="12.75" thickBot="1" x14ac:dyDescent="0.25">
      <c r="A23" s="62">
        <v>87</v>
      </c>
      <c r="B23" s="63" t="s">
        <v>29</v>
      </c>
      <c r="C23" s="58">
        <v>35</v>
      </c>
      <c r="D23" s="59">
        <v>936</v>
      </c>
      <c r="E23" s="59">
        <v>19656</v>
      </c>
      <c r="F23" s="15">
        <v>0</v>
      </c>
      <c r="G23" s="19">
        <v>18</v>
      </c>
      <c r="H23" s="19">
        <v>2</v>
      </c>
      <c r="I23" s="19">
        <v>2</v>
      </c>
      <c r="J23" s="19">
        <v>1</v>
      </c>
      <c r="K23" s="19">
        <v>1</v>
      </c>
      <c r="L23" s="19">
        <v>1</v>
      </c>
      <c r="M23" s="19">
        <v>1</v>
      </c>
      <c r="N23" s="19">
        <v>2</v>
      </c>
      <c r="O23" s="19">
        <v>1</v>
      </c>
      <c r="P23" s="19">
        <v>2</v>
      </c>
      <c r="Q23" s="19">
        <v>3</v>
      </c>
      <c r="R23" s="19">
        <v>1</v>
      </c>
    </row>
    <row r="24" spans="1:18" ht="12.75" thickBot="1" x14ac:dyDescent="0.25">
      <c r="A24" s="62">
        <v>94</v>
      </c>
      <c r="B24" s="63" t="s">
        <v>30</v>
      </c>
      <c r="C24" s="58">
        <v>66</v>
      </c>
      <c r="D24" s="59">
        <v>4681.5</v>
      </c>
      <c r="E24" s="59">
        <v>185387.4</v>
      </c>
      <c r="F24" s="15">
        <v>0</v>
      </c>
      <c r="G24" s="19">
        <v>36</v>
      </c>
      <c r="H24" s="19">
        <v>4</v>
      </c>
      <c r="I24" s="19">
        <v>3</v>
      </c>
      <c r="J24" s="19">
        <v>2</v>
      </c>
      <c r="K24" s="19">
        <v>2</v>
      </c>
      <c r="L24" s="19">
        <v>2</v>
      </c>
      <c r="M24" s="19">
        <v>1</v>
      </c>
      <c r="N24" s="19">
        <v>4</v>
      </c>
      <c r="O24" s="19">
        <v>1</v>
      </c>
      <c r="P24" s="19">
        <v>4</v>
      </c>
      <c r="Q24" s="19">
        <v>6</v>
      </c>
      <c r="R24" s="19">
        <v>1</v>
      </c>
    </row>
    <row r="25" spans="1:18" ht="12.75" thickBot="1" x14ac:dyDescent="0.25">
      <c r="A25" s="62">
        <v>96</v>
      </c>
      <c r="B25" s="63" t="s">
        <v>31</v>
      </c>
      <c r="C25" s="58">
        <v>66</v>
      </c>
      <c r="D25" s="59">
        <v>2633.25</v>
      </c>
      <c r="E25" s="59">
        <v>104276.7</v>
      </c>
      <c r="F25" s="15">
        <v>0</v>
      </c>
      <c r="G25" s="19">
        <v>36</v>
      </c>
      <c r="H25" s="19">
        <v>4</v>
      </c>
      <c r="I25" s="19">
        <v>3</v>
      </c>
      <c r="J25" s="19">
        <v>2</v>
      </c>
      <c r="K25" s="19">
        <v>2</v>
      </c>
      <c r="L25" s="19">
        <v>2</v>
      </c>
      <c r="M25" s="19">
        <v>1</v>
      </c>
      <c r="N25" s="19">
        <v>4</v>
      </c>
      <c r="O25" s="19">
        <v>1</v>
      </c>
      <c r="P25" s="19">
        <v>4</v>
      </c>
      <c r="Q25" s="19">
        <v>6</v>
      </c>
      <c r="R25" s="19">
        <v>1</v>
      </c>
    </row>
    <row r="26" spans="1:18" ht="12.75" thickBot="1" x14ac:dyDescent="0.25">
      <c r="A26" s="62">
        <v>98</v>
      </c>
      <c r="B26" s="63" t="s">
        <v>32</v>
      </c>
      <c r="C26" s="58">
        <v>35</v>
      </c>
      <c r="D26" s="59">
        <v>2424.8000000000002</v>
      </c>
      <c r="E26" s="59">
        <v>50920.800000000003</v>
      </c>
      <c r="F26" s="15">
        <v>0</v>
      </c>
      <c r="G26" s="19">
        <v>18</v>
      </c>
      <c r="H26" s="19">
        <v>2</v>
      </c>
      <c r="I26" s="19">
        <v>2</v>
      </c>
      <c r="J26" s="19">
        <v>1</v>
      </c>
      <c r="K26" s="19">
        <v>1</v>
      </c>
      <c r="L26" s="19">
        <v>1</v>
      </c>
      <c r="M26" s="19">
        <v>1</v>
      </c>
      <c r="N26" s="19">
        <v>2</v>
      </c>
      <c r="O26" s="19">
        <v>1</v>
      </c>
      <c r="P26" s="19">
        <v>2</v>
      </c>
      <c r="Q26" s="19">
        <v>3</v>
      </c>
      <c r="R26" s="19">
        <v>1</v>
      </c>
    </row>
    <row r="27" spans="1:18" ht="12.75" thickBot="1" x14ac:dyDescent="0.25">
      <c r="A27" s="62">
        <v>112</v>
      </c>
      <c r="B27" s="63" t="s">
        <v>33</v>
      </c>
      <c r="C27" s="58">
        <v>140</v>
      </c>
      <c r="D27" s="59">
        <v>1053</v>
      </c>
      <c r="E27" s="59">
        <v>88452</v>
      </c>
      <c r="F27" s="15">
        <v>0</v>
      </c>
      <c r="G27" s="19">
        <v>72</v>
      </c>
      <c r="H27" s="19">
        <v>8</v>
      </c>
      <c r="I27" s="19">
        <v>8</v>
      </c>
      <c r="J27" s="19">
        <v>4</v>
      </c>
      <c r="K27" s="19">
        <v>4</v>
      </c>
      <c r="L27" s="19">
        <v>4</v>
      </c>
      <c r="M27" s="19">
        <v>4</v>
      </c>
      <c r="N27" s="19">
        <v>8</v>
      </c>
      <c r="O27" s="19">
        <v>4</v>
      </c>
      <c r="P27" s="19">
        <v>8</v>
      </c>
      <c r="Q27" s="19">
        <v>12</v>
      </c>
      <c r="R27" s="19">
        <v>4</v>
      </c>
    </row>
    <row r="28" spans="1:18" ht="12.75" thickBot="1" x14ac:dyDescent="0.25">
      <c r="A28" s="62">
        <v>113</v>
      </c>
      <c r="B28" s="63" t="s">
        <v>34</v>
      </c>
      <c r="C28" s="58">
        <v>140</v>
      </c>
      <c r="D28" s="59">
        <v>1117.5</v>
      </c>
      <c r="E28" s="59">
        <v>93870</v>
      </c>
      <c r="F28" s="15">
        <v>0</v>
      </c>
      <c r="G28" s="19">
        <v>72</v>
      </c>
      <c r="H28" s="19">
        <v>8</v>
      </c>
      <c r="I28" s="19">
        <v>8</v>
      </c>
      <c r="J28" s="19">
        <v>4</v>
      </c>
      <c r="K28" s="19">
        <v>4</v>
      </c>
      <c r="L28" s="19">
        <v>4</v>
      </c>
      <c r="M28" s="19">
        <v>4</v>
      </c>
      <c r="N28" s="19">
        <v>8</v>
      </c>
      <c r="O28" s="19">
        <v>4</v>
      </c>
      <c r="P28" s="19">
        <v>8</v>
      </c>
      <c r="Q28" s="19">
        <v>12</v>
      </c>
      <c r="R28" s="19">
        <v>4</v>
      </c>
    </row>
    <row r="29" spans="1:18" ht="12.75" thickBot="1" x14ac:dyDescent="0.25">
      <c r="A29" s="62">
        <v>114</v>
      </c>
      <c r="B29" s="63" t="s">
        <v>35</v>
      </c>
      <c r="C29" s="58">
        <v>140</v>
      </c>
      <c r="D29" s="59">
        <v>1117.5</v>
      </c>
      <c r="E29" s="59">
        <v>93870</v>
      </c>
      <c r="F29" s="15">
        <v>0</v>
      </c>
      <c r="G29" s="19">
        <v>72</v>
      </c>
      <c r="H29" s="19">
        <v>8</v>
      </c>
      <c r="I29" s="19">
        <v>8</v>
      </c>
      <c r="J29" s="19">
        <v>4</v>
      </c>
      <c r="K29" s="19">
        <v>4</v>
      </c>
      <c r="L29" s="19">
        <v>4</v>
      </c>
      <c r="M29" s="19">
        <v>4</v>
      </c>
      <c r="N29" s="19">
        <v>8</v>
      </c>
      <c r="O29" s="19">
        <v>4</v>
      </c>
      <c r="P29" s="19">
        <v>8</v>
      </c>
      <c r="Q29" s="19">
        <v>12</v>
      </c>
      <c r="R29" s="19">
        <v>4</v>
      </c>
    </row>
    <row r="30" spans="1:18" ht="12.75" thickBot="1" x14ac:dyDescent="0.25">
      <c r="A30" s="62">
        <v>124</v>
      </c>
      <c r="B30" s="63" t="s">
        <v>36</v>
      </c>
      <c r="C30" s="58">
        <v>140</v>
      </c>
      <c r="D30" s="59">
        <v>1521.75</v>
      </c>
      <c r="E30" s="59">
        <v>127827</v>
      </c>
      <c r="F30" s="15">
        <v>0</v>
      </c>
      <c r="G30" s="19">
        <v>72</v>
      </c>
      <c r="H30" s="19">
        <v>8</v>
      </c>
      <c r="I30" s="19">
        <v>8</v>
      </c>
      <c r="J30" s="19">
        <v>4</v>
      </c>
      <c r="K30" s="19">
        <v>4</v>
      </c>
      <c r="L30" s="19">
        <v>4</v>
      </c>
      <c r="M30" s="19">
        <v>4</v>
      </c>
      <c r="N30" s="19">
        <v>8</v>
      </c>
      <c r="O30" s="19">
        <v>4</v>
      </c>
      <c r="P30" s="19">
        <v>8</v>
      </c>
      <c r="Q30" s="19">
        <v>12</v>
      </c>
      <c r="R30" s="19">
        <v>4</v>
      </c>
    </row>
    <row r="31" spans="1:18" ht="12.75" thickBot="1" x14ac:dyDescent="0.25">
      <c r="A31" s="62">
        <v>131</v>
      </c>
      <c r="B31" s="63" t="s">
        <v>37</v>
      </c>
      <c r="C31" s="58">
        <v>35</v>
      </c>
      <c r="D31" s="59">
        <v>2762.4</v>
      </c>
      <c r="E31" s="59">
        <v>58010.400000000001</v>
      </c>
      <c r="F31" s="15">
        <v>0</v>
      </c>
      <c r="G31" s="19">
        <v>18</v>
      </c>
      <c r="H31" s="19">
        <v>2</v>
      </c>
      <c r="I31" s="19">
        <v>2</v>
      </c>
      <c r="J31" s="19">
        <v>1</v>
      </c>
      <c r="K31" s="19">
        <v>1</v>
      </c>
      <c r="L31" s="19">
        <v>1</v>
      </c>
      <c r="M31" s="19">
        <v>1</v>
      </c>
      <c r="N31" s="19">
        <v>2</v>
      </c>
      <c r="O31" s="19">
        <v>1</v>
      </c>
      <c r="P31" s="19">
        <v>2</v>
      </c>
      <c r="Q31" s="19">
        <v>3</v>
      </c>
      <c r="R31" s="19">
        <v>1</v>
      </c>
    </row>
    <row r="32" spans="1:18" ht="12.75" thickBot="1" x14ac:dyDescent="0.25">
      <c r="A32" s="62">
        <v>135</v>
      </c>
      <c r="B32" s="63" t="s">
        <v>38</v>
      </c>
      <c r="C32" s="58">
        <v>35</v>
      </c>
      <c r="D32" s="59">
        <v>16671.75</v>
      </c>
      <c r="E32" s="59">
        <v>350106.75</v>
      </c>
      <c r="F32" s="15">
        <v>0</v>
      </c>
      <c r="G32" s="19">
        <v>18</v>
      </c>
      <c r="H32" s="19">
        <v>2</v>
      </c>
      <c r="I32" s="19">
        <v>2</v>
      </c>
      <c r="J32" s="19">
        <v>1</v>
      </c>
      <c r="K32" s="19">
        <v>1</v>
      </c>
      <c r="L32" s="19">
        <v>1</v>
      </c>
      <c r="M32" s="19">
        <v>1</v>
      </c>
      <c r="N32" s="19">
        <v>2</v>
      </c>
      <c r="O32" s="19">
        <v>1</v>
      </c>
      <c r="P32" s="19">
        <v>2</v>
      </c>
      <c r="Q32" s="19">
        <v>3</v>
      </c>
      <c r="R32" s="19">
        <v>1</v>
      </c>
    </row>
    <row r="33" spans="1:18" ht="12.75" thickBot="1" x14ac:dyDescent="0.25">
      <c r="A33" s="62">
        <v>139</v>
      </c>
      <c r="B33" s="63" t="s">
        <v>39</v>
      </c>
      <c r="C33" s="58">
        <v>35</v>
      </c>
      <c r="D33" s="59">
        <v>6732.75</v>
      </c>
      <c r="E33" s="59">
        <v>141387.75</v>
      </c>
      <c r="F33" s="15">
        <v>0</v>
      </c>
      <c r="G33" s="19">
        <v>18</v>
      </c>
      <c r="H33" s="19">
        <v>2</v>
      </c>
      <c r="I33" s="19">
        <v>2</v>
      </c>
      <c r="J33" s="19">
        <v>1</v>
      </c>
      <c r="K33" s="19">
        <v>1</v>
      </c>
      <c r="L33" s="19">
        <v>1</v>
      </c>
      <c r="M33" s="19">
        <v>1</v>
      </c>
      <c r="N33" s="19">
        <v>2</v>
      </c>
      <c r="O33" s="19">
        <v>1</v>
      </c>
      <c r="P33" s="19">
        <v>2</v>
      </c>
      <c r="Q33" s="19">
        <v>3</v>
      </c>
      <c r="R33" s="19">
        <v>1</v>
      </c>
    </row>
    <row r="34" spans="1:18" ht="12.75" thickBot="1" x14ac:dyDescent="0.25">
      <c r="A34" s="62">
        <v>151</v>
      </c>
      <c r="B34" s="63" t="s">
        <v>40</v>
      </c>
      <c r="C34" s="58">
        <v>66</v>
      </c>
      <c r="D34" s="59">
        <v>4578.75</v>
      </c>
      <c r="E34" s="59">
        <v>181318.5</v>
      </c>
      <c r="F34" s="15">
        <v>0</v>
      </c>
      <c r="G34" s="19">
        <v>36</v>
      </c>
      <c r="H34" s="19">
        <v>4</v>
      </c>
      <c r="I34" s="19">
        <v>3</v>
      </c>
      <c r="J34" s="19">
        <v>2</v>
      </c>
      <c r="K34" s="19">
        <v>2</v>
      </c>
      <c r="L34" s="19">
        <v>2</v>
      </c>
      <c r="M34" s="19">
        <v>1</v>
      </c>
      <c r="N34" s="19">
        <v>4</v>
      </c>
      <c r="O34" s="19">
        <v>1</v>
      </c>
      <c r="P34" s="19">
        <v>4</v>
      </c>
      <c r="Q34" s="19">
        <v>6</v>
      </c>
      <c r="R34" s="19">
        <v>1</v>
      </c>
    </row>
    <row r="35" spans="1:18" ht="12.75" thickBot="1" x14ac:dyDescent="0.25">
      <c r="A35" s="62">
        <v>199</v>
      </c>
      <c r="B35" s="63" t="s">
        <v>41</v>
      </c>
      <c r="C35" s="58">
        <v>31</v>
      </c>
      <c r="D35" s="59">
        <v>14750.25</v>
      </c>
      <c r="E35" s="59">
        <v>274354.64999999997</v>
      </c>
      <c r="F35" s="15">
        <v>0</v>
      </c>
      <c r="G35" s="19">
        <v>18</v>
      </c>
      <c r="H35" s="19">
        <v>2</v>
      </c>
      <c r="I35" s="19">
        <v>1</v>
      </c>
      <c r="J35" s="19">
        <v>1</v>
      </c>
      <c r="K35" s="19">
        <v>1</v>
      </c>
      <c r="L35" s="19">
        <v>1</v>
      </c>
      <c r="M35" s="20"/>
      <c r="N35" s="19">
        <v>2</v>
      </c>
      <c r="O35" s="20"/>
      <c r="P35" s="19">
        <v>2</v>
      </c>
      <c r="Q35" s="19">
        <v>3</v>
      </c>
      <c r="R35" s="20"/>
    </row>
    <row r="36" spans="1:18" ht="12.75" thickBot="1" x14ac:dyDescent="0.25">
      <c r="A36" s="62">
        <v>201</v>
      </c>
      <c r="B36" s="63" t="s">
        <v>42</v>
      </c>
      <c r="C36" s="58">
        <v>31</v>
      </c>
      <c r="D36" s="59">
        <v>1913.6</v>
      </c>
      <c r="E36" s="59">
        <v>35592.959999999999</v>
      </c>
      <c r="F36" s="15">
        <v>0</v>
      </c>
      <c r="G36" s="19">
        <v>18</v>
      </c>
      <c r="H36" s="19">
        <v>2</v>
      </c>
      <c r="I36" s="19">
        <v>1</v>
      </c>
      <c r="J36" s="19">
        <v>1</v>
      </c>
      <c r="K36" s="19">
        <v>1</v>
      </c>
      <c r="L36" s="19">
        <v>1</v>
      </c>
      <c r="M36" s="20"/>
      <c r="N36" s="19">
        <v>2</v>
      </c>
      <c r="O36" s="20"/>
      <c r="P36" s="19">
        <v>2</v>
      </c>
      <c r="Q36" s="19">
        <v>3</v>
      </c>
      <c r="R36" s="20"/>
    </row>
    <row r="37" spans="1:18" ht="12.75" thickBot="1" x14ac:dyDescent="0.25">
      <c r="A37" s="62">
        <v>202</v>
      </c>
      <c r="B37" s="63" t="s">
        <v>43</v>
      </c>
      <c r="C37" s="58">
        <v>35</v>
      </c>
      <c r="D37" s="59">
        <v>3893.6</v>
      </c>
      <c r="E37" s="59">
        <v>81765.600000000006</v>
      </c>
      <c r="F37" s="15">
        <v>0</v>
      </c>
      <c r="G37" s="19">
        <v>18</v>
      </c>
      <c r="H37" s="19">
        <v>2</v>
      </c>
      <c r="I37" s="19">
        <v>2</v>
      </c>
      <c r="J37" s="19">
        <v>1</v>
      </c>
      <c r="K37" s="19">
        <v>1</v>
      </c>
      <c r="L37" s="19">
        <v>1</v>
      </c>
      <c r="M37" s="19">
        <v>1</v>
      </c>
      <c r="N37" s="19">
        <v>2</v>
      </c>
      <c r="O37" s="19">
        <v>1</v>
      </c>
      <c r="P37" s="19">
        <v>2</v>
      </c>
      <c r="Q37" s="19">
        <v>3</v>
      </c>
      <c r="R37" s="19">
        <v>1</v>
      </c>
    </row>
    <row r="38" spans="1:18" ht="12.75" thickBot="1" x14ac:dyDescent="0.25">
      <c r="A38" s="62">
        <v>205</v>
      </c>
      <c r="B38" s="63" t="s">
        <v>44</v>
      </c>
      <c r="C38" s="58">
        <v>35</v>
      </c>
      <c r="D38" s="59">
        <v>1872.8</v>
      </c>
      <c r="E38" s="59">
        <v>39328.800000000003</v>
      </c>
      <c r="F38" s="15">
        <v>0</v>
      </c>
      <c r="G38" s="19">
        <v>18</v>
      </c>
      <c r="H38" s="19">
        <v>2</v>
      </c>
      <c r="I38" s="19">
        <v>2</v>
      </c>
      <c r="J38" s="19">
        <v>1</v>
      </c>
      <c r="K38" s="19">
        <v>1</v>
      </c>
      <c r="L38" s="19">
        <v>1</v>
      </c>
      <c r="M38" s="19">
        <v>1</v>
      </c>
      <c r="N38" s="19">
        <v>2</v>
      </c>
      <c r="O38" s="19">
        <v>1</v>
      </c>
      <c r="P38" s="19">
        <v>2</v>
      </c>
      <c r="Q38" s="19">
        <v>3</v>
      </c>
      <c r="R38" s="19">
        <v>1</v>
      </c>
    </row>
    <row r="39" spans="1:18" ht="12.75" thickBot="1" x14ac:dyDescent="0.25">
      <c r="A39" s="62">
        <v>243</v>
      </c>
      <c r="B39" s="63" t="s">
        <v>45</v>
      </c>
      <c r="C39" s="58">
        <v>35</v>
      </c>
      <c r="D39" s="59">
        <v>92</v>
      </c>
      <c r="E39" s="59">
        <v>1932</v>
      </c>
      <c r="F39" s="21"/>
      <c r="G39" s="19">
        <v>18</v>
      </c>
      <c r="H39" s="19">
        <v>2</v>
      </c>
      <c r="I39" s="19">
        <v>2</v>
      </c>
      <c r="J39" s="19">
        <v>1</v>
      </c>
      <c r="K39" s="19">
        <v>1</v>
      </c>
      <c r="L39" s="19">
        <v>1</v>
      </c>
      <c r="M39" s="19">
        <v>1</v>
      </c>
      <c r="N39" s="19">
        <v>2</v>
      </c>
      <c r="O39" s="19">
        <v>1</v>
      </c>
      <c r="P39" s="19">
        <v>2</v>
      </c>
      <c r="Q39" s="19">
        <v>3</v>
      </c>
      <c r="R39" s="19">
        <v>1</v>
      </c>
    </row>
    <row r="40" spans="1:18" ht="12.75" thickBot="1" x14ac:dyDescent="0.25">
      <c r="A40" s="62">
        <v>247</v>
      </c>
      <c r="B40" s="63" t="s">
        <v>46</v>
      </c>
      <c r="C40" s="58">
        <v>31</v>
      </c>
      <c r="D40" s="59">
        <v>6639.75</v>
      </c>
      <c r="E40" s="59">
        <v>123499.34999999999</v>
      </c>
      <c r="F40" s="21"/>
      <c r="G40" s="19">
        <v>18</v>
      </c>
      <c r="H40" s="19">
        <v>2</v>
      </c>
      <c r="I40" s="19">
        <v>1</v>
      </c>
      <c r="J40" s="19">
        <v>1</v>
      </c>
      <c r="K40" s="19">
        <v>1</v>
      </c>
      <c r="L40" s="19">
        <v>1</v>
      </c>
      <c r="M40" s="20"/>
      <c r="N40" s="19">
        <v>2</v>
      </c>
      <c r="O40" s="20"/>
      <c r="P40" s="19">
        <v>2</v>
      </c>
      <c r="Q40" s="19">
        <v>3</v>
      </c>
      <c r="R40" s="20"/>
    </row>
    <row r="41" spans="1:18" ht="12.75" thickBot="1" x14ac:dyDescent="0.25">
      <c r="A41" s="62">
        <v>249</v>
      </c>
      <c r="B41" s="63" t="s">
        <v>47</v>
      </c>
      <c r="C41" s="58">
        <v>31</v>
      </c>
      <c r="D41" s="59">
        <v>3048.8</v>
      </c>
      <c r="E41" s="59">
        <v>56707.68</v>
      </c>
      <c r="F41" s="21"/>
      <c r="G41" s="19">
        <v>18</v>
      </c>
      <c r="H41" s="19">
        <v>2</v>
      </c>
      <c r="I41" s="19">
        <v>1</v>
      </c>
      <c r="J41" s="19">
        <v>1</v>
      </c>
      <c r="K41" s="19">
        <v>1</v>
      </c>
      <c r="L41" s="19">
        <v>1</v>
      </c>
      <c r="M41" s="20"/>
      <c r="N41" s="19">
        <v>2</v>
      </c>
      <c r="O41" s="20"/>
      <c r="P41" s="19">
        <v>2</v>
      </c>
      <c r="Q41" s="19">
        <v>3</v>
      </c>
      <c r="R41" s="20"/>
    </row>
    <row r="42" spans="1:18" ht="12.75" thickBot="1" x14ac:dyDescent="0.25">
      <c r="A42" s="62">
        <v>281</v>
      </c>
      <c r="B42" s="63" t="s">
        <v>48</v>
      </c>
      <c r="C42" s="58">
        <v>31</v>
      </c>
      <c r="D42" s="59">
        <v>7310.25</v>
      </c>
      <c r="E42" s="59">
        <v>135970.65</v>
      </c>
      <c r="F42" s="21"/>
      <c r="G42" s="19">
        <v>18</v>
      </c>
      <c r="H42" s="19">
        <v>2</v>
      </c>
      <c r="I42" s="19">
        <v>1</v>
      </c>
      <c r="J42" s="19">
        <v>1</v>
      </c>
      <c r="K42" s="19">
        <v>1</v>
      </c>
      <c r="L42" s="19">
        <v>1</v>
      </c>
      <c r="M42" s="20"/>
      <c r="N42" s="19">
        <v>2</v>
      </c>
      <c r="O42" s="20"/>
      <c r="P42" s="19">
        <v>2</v>
      </c>
      <c r="Q42" s="19">
        <v>3</v>
      </c>
      <c r="R42" s="20"/>
    </row>
    <row r="43" spans="1:18" ht="12.75" thickBot="1" x14ac:dyDescent="0.25">
      <c r="A43" s="62">
        <v>293</v>
      </c>
      <c r="B43" s="63" t="s">
        <v>49</v>
      </c>
      <c r="C43" s="58">
        <v>3</v>
      </c>
      <c r="D43" s="59">
        <v>6636</v>
      </c>
      <c r="E43" s="59">
        <v>11944.800000000001</v>
      </c>
      <c r="F43" s="21"/>
      <c r="G43" s="19">
        <v>1</v>
      </c>
      <c r="H43" s="20"/>
      <c r="I43" s="20"/>
      <c r="J43" s="20"/>
      <c r="K43" s="20"/>
      <c r="L43" s="20"/>
      <c r="M43" s="20"/>
      <c r="N43" s="20"/>
      <c r="O43" s="20"/>
      <c r="P43" s="19">
        <v>1</v>
      </c>
      <c r="Q43" s="19">
        <v>1</v>
      </c>
      <c r="R43" s="20"/>
    </row>
    <row r="44" spans="1:18" ht="12.75" thickBot="1" x14ac:dyDescent="0.25">
      <c r="A44" s="62">
        <v>295</v>
      </c>
      <c r="B44" s="63" t="s">
        <v>50</v>
      </c>
      <c r="C44" s="58">
        <v>3</v>
      </c>
      <c r="D44" s="59">
        <v>9710.4</v>
      </c>
      <c r="E44" s="59">
        <v>17478.719999999998</v>
      </c>
      <c r="F44" s="21"/>
      <c r="G44" s="19">
        <v>1</v>
      </c>
      <c r="H44" s="20"/>
      <c r="I44" s="20"/>
      <c r="J44" s="20"/>
      <c r="K44" s="20"/>
      <c r="L44" s="20"/>
      <c r="M44" s="20"/>
      <c r="N44" s="20"/>
      <c r="O44" s="20"/>
      <c r="P44" s="19">
        <v>1</v>
      </c>
      <c r="Q44" s="19">
        <v>1</v>
      </c>
      <c r="R44" s="20"/>
    </row>
    <row r="45" spans="1:18" ht="12.75" thickBot="1" x14ac:dyDescent="0.25">
      <c r="A45" s="62">
        <v>303</v>
      </c>
      <c r="B45" s="63" t="s">
        <v>51</v>
      </c>
      <c r="C45" s="58">
        <v>3</v>
      </c>
      <c r="D45" s="59">
        <v>7395.2</v>
      </c>
      <c r="E45" s="59">
        <v>13311.36</v>
      </c>
      <c r="F45" s="21"/>
      <c r="G45" s="19">
        <v>2</v>
      </c>
      <c r="H45" s="20"/>
      <c r="I45" s="20"/>
      <c r="J45" s="20"/>
      <c r="K45" s="20"/>
      <c r="L45" s="20"/>
      <c r="M45" s="20"/>
      <c r="N45" s="20"/>
      <c r="O45" s="20"/>
      <c r="P45" s="20"/>
      <c r="Q45" s="19">
        <v>1</v>
      </c>
      <c r="R45" s="20"/>
    </row>
    <row r="46" spans="1:18" ht="24.75" thickBot="1" x14ac:dyDescent="0.25">
      <c r="A46" s="62">
        <v>347</v>
      </c>
      <c r="B46" s="63" t="s">
        <v>52</v>
      </c>
      <c r="C46" s="58">
        <v>4</v>
      </c>
      <c r="D46" s="59">
        <v>789.6</v>
      </c>
      <c r="E46" s="59">
        <v>1895.04</v>
      </c>
      <c r="F46" s="21"/>
      <c r="G46" s="19">
        <v>4</v>
      </c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</row>
    <row r="47" spans="1:18" ht="12.75" thickBot="1" x14ac:dyDescent="0.25">
      <c r="A47" s="62">
        <v>379</v>
      </c>
      <c r="B47" s="63" t="s">
        <v>53</v>
      </c>
      <c r="C47" s="58">
        <v>3</v>
      </c>
      <c r="D47" s="59">
        <v>10377.6</v>
      </c>
      <c r="E47" s="59">
        <v>18679.68</v>
      </c>
      <c r="F47" s="21"/>
      <c r="G47" s="19">
        <v>3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</row>
    <row r="48" spans="1:18" ht="12.75" thickBot="1" x14ac:dyDescent="0.25">
      <c r="A48" s="62">
        <v>382</v>
      </c>
      <c r="B48" s="63" t="s">
        <v>54</v>
      </c>
      <c r="C48" s="58">
        <v>2</v>
      </c>
      <c r="D48" s="59">
        <v>25023.200000000001</v>
      </c>
      <c r="E48" s="59">
        <v>30027.84</v>
      </c>
      <c r="F48" s="21"/>
      <c r="G48" s="19">
        <v>1</v>
      </c>
      <c r="H48" s="20"/>
      <c r="I48" s="20"/>
      <c r="J48" s="20"/>
      <c r="K48" s="20"/>
      <c r="L48" s="20"/>
      <c r="M48" s="20"/>
      <c r="N48" s="20"/>
      <c r="O48" s="20"/>
      <c r="P48" s="19">
        <v>1</v>
      </c>
      <c r="Q48" s="20"/>
      <c r="R48" s="20"/>
    </row>
    <row r="49" spans="1:18" ht="12.75" thickBot="1" x14ac:dyDescent="0.25">
      <c r="A49" s="62">
        <v>388</v>
      </c>
      <c r="B49" s="63" t="s">
        <v>55</v>
      </c>
      <c r="C49" s="58">
        <v>5</v>
      </c>
      <c r="D49" s="59">
        <v>90462.75</v>
      </c>
      <c r="E49" s="59">
        <v>271388.25</v>
      </c>
      <c r="F49" s="21"/>
      <c r="G49" s="19">
        <v>3</v>
      </c>
      <c r="H49" s="20"/>
      <c r="I49" s="20"/>
      <c r="J49" s="20"/>
      <c r="K49" s="20"/>
      <c r="L49" s="20"/>
      <c r="M49" s="20"/>
      <c r="N49" s="20"/>
      <c r="O49" s="20"/>
      <c r="P49" s="19">
        <v>1</v>
      </c>
      <c r="Q49" s="19">
        <v>1</v>
      </c>
      <c r="R49" s="20"/>
    </row>
    <row r="50" spans="1:18" ht="12.75" thickBot="1" x14ac:dyDescent="0.25">
      <c r="A50" s="62">
        <v>394</v>
      </c>
      <c r="B50" s="63" t="s">
        <v>56</v>
      </c>
      <c r="C50" s="58">
        <v>4</v>
      </c>
      <c r="D50" s="59">
        <v>33876.800000000003</v>
      </c>
      <c r="E50" s="59">
        <v>81304.320000000007</v>
      </c>
      <c r="F50" s="21"/>
      <c r="G50" s="19">
        <v>2</v>
      </c>
      <c r="H50" s="20"/>
      <c r="I50" s="20"/>
      <c r="J50" s="20"/>
      <c r="K50" s="20"/>
      <c r="L50" s="20"/>
      <c r="M50" s="20"/>
      <c r="N50" s="20"/>
      <c r="O50" s="20"/>
      <c r="P50" s="19">
        <v>1</v>
      </c>
      <c r="Q50" s="19">
        <v>1</v>
      </c>
      <c r="R50" s="20"/>
    </row>
    <row r="51" spans="1:18" ht="12.75" thickBot="1" x14ac:dyDescent="0.25">
      <c r="A51" s="62">
        <v>404</v>
      </c>
      <c r="B51" s="63" t="s">
        <v>57</v>
      </c>
      <c r="C51" s="58">
        <v>1</v>
      </c>
      <c r="D51" s="59">
        <v>23675.200000000001</v>
      </c>
      <c r="E51" s="59">
        <v>14205.12</v>
      </c>
      <c r="F51" s="21"/>
      <c r="G51" s="19">
        <v>1</v>
      </c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</row>
    <row r="52" spans="1:18" x14ac:dyDescent="0.2">
      <c r="A52" s="10"/>
      <c r="B52" s="10"/>
      <c r="C52" s="10"/>
      <c r="D52" s="10"/>
      <c r="E52" s="22">
        <f>SUM(E2:E51)</f>
        <v>6856599.3599999994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4" spans="1:18" x14ac:dyDescent="0.2">
      <c r="B54" s="61" t="s">
        <v>108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84D7A-CE18-44A6-A538-61B173E2E635}">
  <dimension ref="A1:R52"/>
  <sheetViews>
    <sheetView workbookViewId="0">
      <selection activeCell="E20" sqref="E20"/>
    </sheetView>
  </sheetViews>
  <sheetFormatPr baseColWidth="10" defaultColWidth="11.42578125" defaultRowHeight="12" x14ac:dyDescent="0.2"/>
  <cols>
    <col min="1" max="1" width="4" style="7" bestFit="1" customWidth="1"/>
    <col min="2" max="2" width="38.85546875" style="7" bestFit="1" customWidth="1"/>
    <col min="3" max="3" width="7.85546875" style="7" bestFit="1" customWidth="1"/>
    <col min="4" max="4" width="10.7109375" style="7" bestFit="1" customWidth="1"/>
    <col min="5" max="5" width="13.7109375" style="7" bestFit="1" customWidth="1"/>
    <col min="6" max="6" width="6.7109375" style="7" bestFit="1" customWidth="1"/>
    <col min="7" max="18" width="5.140625" style="7" bestFit="1" customWidth="1"/>
    <col min="19" max="16384" width="11.42578125" style="7"/>
  </cols>
  <sheetData>
    <row r="1" spans="1:18" ht="36.75" thickBot="1" x14ac:dyDescent="0.25">
      <c r="A1" s="12" t="s">
        <v>62</v>
      </c>
      <c r="B1" s="13" t="s">
        <v>63</v>
      </c>
      <c r="C1" s="14" t="s">
        <v>64</v>
      </c>
      <c r="D1" s="14" t="s">
        <v>4</v>
      </c>
      <c r="E1" s="14" t="s">
        <v>58</v>
      </c>
      <c r="F1" s="15" t="s">
        <v>65</v>
      </c>
      <c r="G1" s="14" t="s">
        <v>66</v>
      </c>
      <c r="H1" s="14" t="s">
        <v>67</v>
      </c>
      <c r="I1" s="14" t="s">
        <v>68</v>
      </c>
      <c r="J1" s="14" t="s">
        <v>69</v>
      </c>
      <c r="K1" s="14" t="s">
        <v>70</v>
      </c>
      <c r="L1" s="14" t="s">
        <v>71</v>
      </c>
      <c r="M1" s="14" t="s">
        <v>72</v>
      </c>
      <c r="N1" s="14" t="s">
        <v>73</v>
      </c>
      <c r="O1" s="14" t="s">
        <v>74</v>
      </c>
      <c r="P1" s="14" t="s">
        <v>75</v>
      </c>
      <c r="Q1" s="14" t="s">
        <v>76</v>
      </c>
      <c r="R1" s="14" t="s">
        <v>77</v>
      </c>
    </row>
    <row r="2" spans="1:18" ht="12.75" thickBot="1" x14ac:dyDescent="0.25">
      <c r="A2" s="16">
        <v>2</v>
      </c>
      <c r="B2" s="17" t="s">
        <v>8</v>
      </c>
      <c r="C2" s="4">
        <v>35</v>
      </c>
      <c r="D2" s="18">
        <v>2352</v>
      </c>
      <c r="E2" s="18">
        <v>82320</v>
      </c>
      <c r="F2" s="15">
        <v>0</v>
      </c>
      <c r="G2" s="19">
        <v>18</v>
      </c>
      <c r="H2" s="19">
        <v>2</v>
      </c>
      <c r="I2" s="19">
        <v>2</v>
      </c>
      <c r="J2" s="19">
        <v>1</v>
      </c>
      <c r="K2" s="19">
        <v>1</v>
      </c>
      <c r="L2" s="19">
        <v>1</v>
      </c>
      <c r="M2" s="19">
        <v>1</v>
      </c>
      <c r="N2" s="19">
        <v>2</v>
      </c>
      <c r="O2" s="19">
        <v>1</v>
      </c>
      <c r="P2" s="19">
        <v>2</v>
      </c>
      <c r="Q2" s="19">
        <v>3</v>
      </c>
      <c r="R2" s="19">
        <v>1</v>
      </c>
    </row>
    <row r="3" spans="1:18" ht="12.75" thickBot="1" x14ac:dyDescent="0.25">
      <c r="A3" s="16">
        <v>7</v>
      </c>
      <c r="B3" s="17" t="s">
        <v>9</v>
      </c>
      <c r="C3" s="4">
        <v>66</v>
      </c>
      <c r="D3" s="18">
        <v>2299.1999999999998</v>
      </c>
      <c r="E3" s="18">
        <v>151747.20000000001</v>
      </c>
      <c r="F3" s="15">
        <v>0</v>
      </c>
      <c r="G3" s="19">
        <v>36</v>
      </c>
      <c r="H3" s="19">
        <v>4</v>
      </c>
      <c r="I3" s="19">
        <v>3</v>
      </c>
      <c r="J3" s="19">
        <v>2</v>
      </c>
      <c r="K3" s="19">
        <v>2</v>
      </c>
      <c r="L3" s="19">
        <v>2</v>
      </c>
      <c r="M3" s="19">
        <v>1</v>
      </c>
      <c r="N3" s="19">
        <v>4</v>
      </c>
      <c r="O3" s="19">
        <v>1</v>
      </c>
      <c r="P3" s="19">
        <v>4</v>
      </c>
      <c r="Q3" s="19">
        <v>6</v>
      </c>
      <c r="R3" s="19">
        <v>1</v>
      </c>
    </row>
    <row r="4" spans="1:18" ht="12.75" thickBot="1" x14ac:dyDescent="0.25">
      <c r="A4" s="16">
        <v>10</v>
      </c>
      <c r="B4" s="17" t="s">
        <v>10</v>
      </c>
      <c r="C4" s="4">
        <v>66</v>
      </c>
      <c r="D4" s="18">
        <v>1904.8</v>
      </c>
      <c r="E4" s="18">
        <v>125716.8</v>
      </c>
      <c r="F4" s="15">
        <v>0</v>
      </c>
      <c r="G4" s="19">
        <v>36</v>
      </c>
      <c r="H4" s="19">
        <v>4</v>
      </c>
      <c r="I4" s="19">
        <v>3</v>
      </c>
      <c r="J4" s="19">
        <v>2</v>
      </c>
      <c r="K4" s="19">
        <v>2</v>
      </c>
      <c r="L4" s="19">
        <v>2</v>
      </c>
      <c r="M4" s="19">
        <v>1</v>
      </c>
      <c r="N4" s="19">
        <v>4</v>
      </c>
      <c r="O4" s="19">
        <v>1</v>
      </c>
      <c r="P4" s="19">
        <v>4</v>
      </c>
      <c r="Q4" s="19">
        <v>6</v>
      </c>
      <c r="R4" s="19">
        <v>1</v>
      </c>
    </row>
    <row r="5" spans="1:18" ht="12.75" thickBot="1" x14ac:dyDescent="0.25">
      <c r="A5" s="16">
        <v>19</v>
      </c>
      <c r="B5" s="17" t="s">
        <v>11</v>
      </c>
      <c r="C5" s="4">
        <v>62</v>
      </c>
      <c r="D5" s="18">
        <v>5910.75</v>
      </c>
      <c r="E5" s="18">
        <v>366466.5</v>
      </c>
      <c r="F5" s="15">
        <v>0</v>
      </c>
      <c r="G5" s="19">
        <v>36</v>
      </c>
      <c r="H5" s="19">
        <v>4</v>
      </c>
      <c r="I5" s="19">
        <v>3</v>
      </c>
      <c r="J5" s="19">
        <v>2</v>
      </c>
      <c r="K5" s="19">
        <v>2</v>
      </c>
      <c r="L5" s="19">
        <v>2</v>
      </c>
      <c r="M5" s="19">
        <v>1</v>
      </c>
      <c r="N5" s="19">
        <v>2</v>
      </c>
      <c r="O5" s="19">
        <v>1</v>
      </c>
      <c r="P5" s="19">
        <v>2</v>
      </c>
      <c r="Q5" s="19">
        <v>6</v>
      </c>
      <c r="R5" s="19">
        <v>1</v>
      </c>
    </row>
    <row r="6" spans="1:18" ht="12.75" thickBot="1" x14ac:dyDescent="0.25">
      <c r="A6" s="16">
        <v>21</v>
      </c>
      <c r="B6" s="17" t="s">
        <v>12</v>
      </c>
      <c r="C6" s="4">
        <v>163</v>
      </c>
      <c r="D6" s="18">
        <v>3579.75</v>
      </c>
      <c r="E6" s="18">
        <v>583499.25</v>
      </c>
      <c r="F6" s="15">
        <v>0</v>
      </c>
      <c r="G6" s="19">
        <v>90</v>
      </c>
      <c r="H6" s="19">
        <v>10</v>
      </c>
      <c r="I6" s="19">
        <v>7</v>
      </c>
      <c r="J6" s="19">
        <v>5</v>
      </c>
      <c r="K6" s="19">
        <v>5</v>
      </c>
      <c r="L6" s="19">
        <v>5</v>
      </c>
      <c r="M6" s="19">
        <v>2</v>
      </c>
      <c r="N6" s="19">
        <v>10</v>
      </c>
      <c r="O6" s="19">
        <v>2</v>
      </c>
      <c r="P6" s="19">
        <v>10</v>
      </c>
      <c r="Q6" s="19">
        <v>15</v>
      </c>
      <c r="R6" s="19">
        <v>2</v>
      </c>
    </row>
    <row r="7" spans="1:18" ht="12.75" thickBot="1" x14ac:dyDescent="0.25">
      <c r="A7" s="16">
        <v>26</v>
      </c>
      <c r="B7" s="17" t="s">
        <v>13</v>
      </c>
      <c r="C7" s="4">
        <v>140</v>
      </c>
      <c r="D7" s="18">
        <v>2646</v>
      </c>
      <c r="E7" s="18">
        <v>370440</v>
      </c>
      <c r="F7" s="15">
        <v>0</v>
      </c>
      <c r="G7" s="19">
        <v>72</v>
      </c>
      <c r="H7" s="19">
        <v>8</v>
      </c>
      <c r="I7" s="19">
        <v>8</v>
      </c>
      <c r="J7" s="19">
        <v>4</v>
      </c>
      <c r="K7" s="19">
        <v>4</v>
      </c>
      <c r="L7" s="19">
        <v>4</v>
      </c>
      <c r="M7" s="19">
        <v>4</v>
      </c>
      <c r="N7" s="19">
        <v>8</v>
      </c>
      <c r="O7" s="19">
        <v>4</v>
      </c>
      <c r="P7" s="19">
        <v>8</v>
      </c>
      <c r="Q7" s="19">
        <v>12</v>
      </c>
      <c r="R7" s="19">
        <v>4</v>
      </c>
    </row>
    <row r="8" spans="1:18" ht="12.75" thickBot="1" x14ac:dyDescent="0.25">
      <c r="A8" s="16">
        <v>28</v>
      </c>
      <c r="B8" s="17" t="s">
        <v>14</v>
      </c>
      <c r="C8" s="4">
        <v>35</v>
      </c>
      <c r="D8" s="18">
        <v>2288.8000000000002</v>
      </c>
      <c r="E8" s="18">
        <v>80108</v>
      </c>
      <c r="F8" s="15">
        <v>0</v>
      </c>
      <c r="G8" s="19">
        <v>18</v>
      </c>
      <c r="H8" s="19">
        <v>2</v>
      </c>
      <c r="I8" s="19">
        <v>2</v>
      </c>
      <c r="J8" s="19">
        <v>1</v>
      </c>
      <c r="K8" s="19">
        <v>1</v>
      </c>
      <c r="L8" s="19">
        <v>1</v>
      </c>
      <c r="M8" s="19">
        <v>1</v>
      </c>
      <c r="N8" s="19">
        <v>2</v>
      </c>
      <c r="O8" s="19">
        <v>1</v>
      </c>
      <c r="P8" s="19">
        <v>2</v>
      </c>
      <c r="Q8" s="19">
        <v>3</v>
      </c>
      <c r="R8" s="19">
        <v>1</v>
      </c>
    </row>
    <row r="9" spans="1:18" ht="12.75" thickBot="1" x14ac:dyDescent="0.25">
      <c r="A9" s="16">
        <v>30</v>
      </c>
      <c r="B9" s="17" t="s">
        <v>15</v>
      </c>
      <c r="C9" s="4">
        <v>330</v>
      </c>
      <c r="D9" s="18">
        <v>4366.5</v>
      </c>
      <c r="E9" s="18">
        <v>1440945</v>
      </c>
      <c r="F9" s="15">
        <v>0</v>
      </c>
      <c r="G9" s="19">
        <v>180</v>
      </c>
      <c r="H9" s="19">
        <v>20</v>
      </c>
      <c r="I9" s="19">
        <v>15</v>
      </c>
      <c r="J9" s="19">
        <v>10</v>
      </c>
      <c r="K9" s="19">
        <v>10</v>
      </c>
      <c r="L9" s="19">
        <v>10</v>
      </c>
      <c r="M9" s="19">
        <v>5</v>
      </c>
      <c r="N9" s="19">
        <v>20</v>
      </c>
      <c r="O9" s="19">
        <v>5</v>
      </c>
      <c r="P9" s="19">
        <v>20</v>
      </c>
      <c r="Q9" s="19">
        <v>30</v>
      </c>
      <c r="R9" s="19">
        <v>5</v>
      </c>
    </row>
    <row r="10" spans="1:18" ht="12.75" thickBot="1" x14ac:dyDescent="0.25">
      <c r="A10" s="16">
        <v>33</v>
      </c>
      <c r="B10" s="17" t="s">
        <v>16</v>
      </c>
      <c r="C10" s="4">
        <v>66</v>
      </c>
      <c r="D10" s="18">
        <v>10107.75</v>
      </c>
      <c r="E10" s="18">
        <v>667111.5</v>
      </c>
      <c r="F10" s="15">
        <v>0</v>
      </c>
      <c r="G10" s="19">
        <v>36</v>
      </c>
      <c r="H10" s="19">
        <v>4</v>
      </c>
      <c r="I10" s="19">
        <v>3</v>
      </c>
      <c r="J10" s="19">
        <v>2</v>
      </c>
      <c r="K10" s="19">
        <v>2</v>
      </c>
      <c r="L10" s="19">
        <v>2</v>
      </c>
      <c r="M10" s="19">
        <v>1</v>
      </c>
      <c r="N10" s="19">
        <v>4</v>
      </c>
      <c r="O10" s="19">
        <v>1</v>
      </c>
      <c r="P10" s="19">
        <v>4</v>
      </c>
      <c r="Q10" s="19">
        <v>6</v>
      </c>
      <c r="R10" s="19">
        <v>1</v>
      </c>
    </row>
    <row r="11" spans="1:18" ht="12.75" thickBot="1" x14ac:dyDescent="0.25">
      <c r="A11" s="16">
        <v>41</v>
      </c>
      <c r="B11" s="17" t="s">
        <v>17</v>
      </c>
      <c r="C11" s="4">
        <v>35</v>
      </c>
      <c r="D11" s="18">
        <v>1596.8</v>
      </c>
      <c r="E11" s="18">
        <v>55888</v>
      </c>
      <c r="F11" s="15">
        <v>0</v>
      </c>
      <c r="G11" s="19">
        <v>18</v>
      </c>
      <c r="H11" s="19">
        <v>2</v>
      </c>
      <c r="I11" s="19">
        <v>2</v>
      </c>
      <c r="J11" s="19">
        <v>1</v>
      </c>
      <c r="K11" s="19">
        <v>1</v>
      </c>
      <c r="L11" s="19">
        <v>1</v>
      </c>
      <c r="M11" s="19">
        <v>1</v>
      </c>
      <c r="N11" s="19">
        <v>2</v>
      </c>
      <c r="O11" s="19">
        <v>1</v>
      </c>
      <c r="P11" s="19">
        <v>2</v>
      </c>
      <c r="Q11" s="19">
        <v>3</v>
      </c>
      <c r="R11" s="19">
        <v>1</v>
      </c>
    </row>
    <row r="12" spans="1:18" ht="12.75" thickBot="1" x14ac:dyDescent="0.25">
      <c r="A12" s="16">
        <v>45</v>
      </c>
      <c r="B12" s="17" t="s">
        <v>18</v>
      </c>
      <c r="C12" s="4">
        <v>31</v>
      </c>
      <c r="D12" s="18">
        <v>6336.75</v>
      </c>
      <c r="E12" s="18">
        <v>196439.25</v>
      </c>
      <c r="F12" s="15">
        <v>0</v>
      </c>
      <c r="G12" s="19">
        <v>18</v>
      </c>
      <c r="H12" s="19">
        <v>2</v>
      </c>
      <c r="I12" s="19">
        <v>1</v>
      </c>
      <c r="J12" s="19">
        <v>1</v>
      </c>
      <c r="K12" s="19">
        <v>1</v>
      </c>
      <c r="L12" s="19">
        <v>1</v>
      </c>
      <c r="M12" s="20"/>
      <c r="N12" s="19">
        <v>2</v>
      </c>
      <c r="O12" s="20"/>
      <c r="P12" s="19">
        <v>2</v>
      </c>
      <c r="Q12" s="19">
        <v>3</v>
      </c>
      <c r="R12" s="20"/>
    </row>
    <row r="13" spans="1:18" ht="12.75" thickBot="1" x14ac:dyDescent="0.25">
      <c r="A13" s="16">
        <v>54</v>
      </c>
      <c r="B13" s="17" t="s">
        <v>19</v>
      </c>
      <c r="C13" s="4">
        <v>66</v>
      </c>
      <c r="D13" s="18">
        <v>4341</v>
      </c>
      <c r="E13" s="18">
        <v>286506</v>
      </c>
      <c r="F13" s="15">
        <v>0</v>
      </c>
      <c r="G13" s="19">
        <v>36</v>
      </c>
      <c r="H13" s="19">
        <v>4</v>
      </c>
      <c r="I13" s="19">
        <v>3</v>
      </c>
      <c r="J13" s="19">
        <v>2</v>
      </c>
      <c r="K13" s="19">
        <v>2</v>
      </c>
      <c r="L13" s="19">
        <v>2</v>
      </c>
      <c r="M13" s="19">
        <v>1</v>
      </c>
      <c r="N13" s="19">
        <v>4</v>
      </c>
      <c r="O13" s="19">
        <v>1</v>
      </c>
      <c r="P13" s="19">
        <v>4</v>
      </c>
      <c r="Q13" s="19">
        <v>6</v>
      </c>
      <c r="R13" s="19">
        <v>1</v>
      </c>
    </row>
    <row r="14" spans="1:18" ht="12.75" thickBot="1" x14ac:dyDescent="0.25">
      <c r="A14" s="16">
        <v>57</v>
      </c>
      <c r="B14" s="17" t="s">
        <v>20</v>
      </c>
      <c r="C14" s="4">
        <v>62</v>
      </c>
      <c r="D14" s="18">
        <v>5657.25</v>
      </c>
      <c r="E14" s="18">
        <v>350749.5</v>
      </c>
      <c r="F14" s="15">
        <v>0</v>
      </c>
      <c r="G14" s="19">
        <v>36</v>
      </c>
      <c r="H14" s="19">
        <v>4</v>
      </c>
      <c r="I14" s="19">
        <v>2</v>
      </c>
      <c r="J14" s="19">
        <v>2</v>
      </c>
      <c r="K14" s="19">
        <v>2</v>
      </c>
      <c r="L14" s="19">
        <v>2</v>
      </c>
      <c r="M14" s="20"/>
      <c r="N14" s="19">
        <v>4</v>
      </c>
      <c r="O14" s="20"/>
      <c r="P14" s="19">
        <v>4</v>
      </c>
      <c r="Q14" s="19">
        <v>6</v>
      </c>
      <c r="R14" s="20"/>
    </row>
    <row r="15" spans="1:18" ht="12.75" thickBot="1" x14ac:dyDescent="0.25">
      <c r="A15" s="16">
        <v>60</v>
      </c>
      <c r="B15" s="17" t="s">
        <v>21</v>
      </c>
      <c r="C15" s="4">
        <v>66</v>
      </c>
      <c r="D15" s="18">
        <v>4752.75</v>
      </c>
      <c r="E15" s="18">
        <v>313681.5</v>
      </c>
      <c r="F15" s="15">
        <v>0</v>
      </c>
      <c r="G15" s="19">
        <v>36</v>
      </c>
      <c r="H15" s="19">
        <v>4</v>
      </c>
      <c r="I15" s="19">
        <v>3</v>
      </c>
      <c r="J15" s="19">
        <v>2</v>
      </c>
      <c r="K15" s="19">
        <v>2</v>
      </c>
      <c r="L15" s="19">
        <v>2</v>
      </c>
      <c r="M15" s="19">
        <v>1</v>
      </c>
      <c r="N15" s="19">
        <v>4</v>
      </c>
      <c r="O15" s="19">
        <v>1</v>
      </c>
      <c r="P15" s="19">
        <v>4</v>
      </c>
      <c r="Q15" s="19">
        <v>6</v>
      </c>
      <c r="R15" s="19">
        <v>1</v>
      </c>
    </row>
    <row r="16" spans="1:18" ht="12.75" thickBot="1" x14ac:dyDescent="0.25">
      <c r="A16" s="16">
        <v>61</v>
      </c>
      <c r="B16" s="17" t="s">
        <v>22</v>
      </c>
      <c r="C16" s="4">
        <v>66</v>
      </c>
      <c r="D16" s="18">
        <v>6339.75</v>
      </c>
      <c r="E16" s="18">
        <v>418423.5</v>
      </c>
      <c r="F16" s="15">
        <v>0</v>
      </c>
      <c r="G16" s="19">
        <v>36</v>
      </c>
      <c r="H16" s="19">
        <v>4</v>
      </c>
      <c r="I16" s="19">
        <v>3</v>
      </c>
      <c r="J16" s="19">
        <v>2</v>
      </c>
      <c r="K16" s="19">
        <v>2</v>
      </c>
      <c r="L16" s="19">
        <v>2</v>
      </c>
      <c r="M16" s="19">
        <v>1</v>
      </c>
      <c r="N16" s="19">
        <v>4</v>
      </c>
      <c r="O16" s="19">
        <v>1</v>
      </c>
      <c r="P16" s="19">
        <v>4</v>
      </c>
      <c r="Q16" s="19">
        <v>6</v>
      </c>
      <c r="R16" s="19">
        <v>1</v>
      </c>
    </row>
    <row r="17" spans="1:18" ht="12.75" thickBot="1" x14ac:dyDescent="0.25">
      <c r="A17" s="16">
        <v>62</v>
      </c>
      <c r="B17" s="17" t="s">
        <v>23</v>
      </c>
      <c r="C17" s="4">
        <v>66</v>
      </c>
      <c r="D17" s="18">
        <v>7998</v>
      </c>
      <c r="E17" s="18">
        <v>527868</v>
      </c>
      <c r="F17" s="15">
        <v>0</v>
      </c>
      <c r="G17" s="19">
        <v>36</v>
      </c>
      <c r="H17" s="19">
        <v>4</v>
      </c>
      <c r="I17" s="19">
        <v>3</v>
      </c>
      <c r="J17" s="19">
        <v>2</v>
      </c>
      <c r="K17" s="19">
        <v>2</v>
      </c>
      <c r="L17" s="19">
        <v>2</v>
      </c>
      <c r="M17" s="19">
        <v>1</v>
      </c>
      <c r="N17" s="19">
        <v>4</v>
      </c>
      <c r="O17" s="19">
        <v>1</v>
      </c>
      <c r="P17" s="19">
        <v>4</v>
      </c>
      <c r="Q17" s="19">
        <v>6</v>
      </c>
      <c r="R17" s="19">
        <v>1</v>
      </c>
    </row>
    <row r="18" spans="1:18" ht="12.75" thickBot="1" x14ac:dyDescent="0.25">
      <c r="A18" s="16">
        <v>63</v>
      </c>
      <c r="B18" s="17" t="s">
        <v>24</v>
      </c>
      <c r="C18" s="4">
        <v>66</v>
      </c>
      <c r="D18" s="18">
        <v>9121.5</v>
      </c>
      <c r="E18" s="18">
        <v>602019</v>
      </c>
      <c r="F18" s="15">
        <v>0</v>
      </c>
      <c r="G18" s="19">
        <v>36</v>
      </c>
      <c r="H18" s="19">
        <v>4</v>
      </c>
      <c r="I18" s="19">
        <v>3</v>
      </c>
      <c r="J18" s="19">
        <v>2</v>
      </c>
      <c r="K18" s="19">
        <v>2</v>
      </c>
      <c r="L18" s="19">
        <v>2</v>
      </c>
      <c r="M18" s="19">
        <v>1</v>
      </c>
      <c r="N18" s="19">
        <v>4</v>
      </c>
      <c r="O18" s="19">
        <v>1</v>
      </c>
      <c r="P18" s="19">
        <v>4</v>
      </c>
      <c r="Q18" s="19">
        <v>6</v>
      </c>
      <c r="R18" s="19">
        <v>1</v>
      </c>
    </row>
    <row r="19" spans="1:18" ht="12.75" thickBot="1" x14ac:dyDescent="0.25">
      <c r="A19" s="16">
        <v>70</v>
      </c>
      <c r="B19" s="17" t="s">
        <v>25</v>
      </c>
      <c r="C19" s="4">
        <v>97</v>
      </c>
      <c r="D19" s="18">
        <v>1300</v>
      </c>
      <c r="E19" s="18">
        <v>126100</v>
      </c>
      <c r="F19" s="15">
        <v>0</v>
      </c>
      <c r="G19" s="19">
        <v>54</v>
      </c>
      <c r="H19" s="19">
        <v>6</v>
      </c>
      <c r="I19" s="19">
        <v>4</v>
      </c>
      <c r="J19" s="19">
        <v>3</v>
      </c>
      <c r="K19" s="19">
        <v>3</v>
      </c>
      <c r="L19" s="19">
        <v>3</v>
      </c>
      <c r="M19" s="19">
        <v>1</v>
      </c>
      <c r="N19" s="19">
        <v>6</v>
      </c>
      <c r="O19" s="19">
        <v>1</v>
      </c>
      <c r="P19" s="19">
        <v>6</v>
      </c>
      <c r="Q19" s="19">
        <v>9</v>
      </c>
      <c r="R19" s="19">
        <v>1</v>
      </c>
    </row>
    <row r="20" spans="1:18" ht="12.75" thickBot="1" x14ac:dyDescent="0.25">
      <c r="A20" s="16">
        <v>72</v>
      </c>
      <c r="B20" s="17" t="s">
        <v>26</v>
      </c>
      <c r="C20" s="4">
        <v>35</v>
      </c>
      <c r="D20" s="18">
        <v>1215.2</v>
      </c>
      <c r="E20" s="18">
        <v>42532</v>
      </c>
      <c r="F20" s="15">
        <v>0</v>
      </c>
      <c r="G20" s="19">
        <v>18</v>
      </c>
      <c r="H20" s="19">
        <v>2</v>
      </c>
      <c r="I20" s="19">
        <v>2</v>
      </c>
      <c r="J20" s="19">
        <v>1</v>
      </c>
      <c r="K20" s="19">
        <v>1</v>
      </c>
      <c r="L20" s="19">
        <v>1</v>
      </c>
      <c r="M20" s="19">
        <v>1</v>
      </c>
      <c r="N20" s="19">
        <v>2</v>
      </c>
      <c r="O20" s="19">
        <v>1</v>
      </c>
      <c r="P20" s="19">
        <v>2</v>
      </c>
      <c r="Q20" s="19">
        <v>3</v>
      </c>
      <c r="R20" s="19">
        <v>1</v>
      </c>
    </row>
    <row r="21" spans="1:18" ht="12.75" thickBot="1" x14ac:dyDescent="0.25">
      <c r="A21" s="16">
        <v>75</v>
      </c>
      <c r="B21" s="17" t="s">
        <v>27</v>
      </c>
      <c r="C21" s="4">
        <v>101</v>
      </c>
      <c r="D21" s="18">
        <v>546.4</v>
      </c>
      <c r="E21" s="18">
        <v>55186.400000000001</v>
      </c>
      <c r="F21" s="15">
        <v>0</v>
      </c>
      <c r="G21" s="19">
        <v>54</v>
      </c>
      <c r="H21" s="19">
        <v>6</v>
      </c>
      <c r="I21" s="19">
        <v>5</v>
      </c>
      <c r="J21" s="19">
        <v>3</v>
      </c>
      <c r="K21" s="19">
        <v>3</v>
      </c>
      <c r="L21" s="19">
        <v>3</v>
      </c>
      <c r="M21" s="19">
        <v>2</v>
      </c>
      <c r="N21" s="19">
        <v>6</v>
      </c>
      <c r="O21" s="19">
        <v>2</v>
      </c>
      <c r="P21" s="19">
        <v>6</v>
      </c>
      <c r="Q21" s="19">
        <v>9</v>
      </c>
      <c r="R21" s="19">
        <v>2</v>
      </c>
    </row>
    <row r="22" spans="1:18" ht="12.75" thickBot="1" x14ac:dyDescent="0.25">
      <c r="A22" s="16">
        <v>84</v>
      </c>
      <c r="B22" s="17" t="s">
        <v>28</v>
      </c>
      <c r="C22" s="4">
        <v>35</v>
      </c>
      <c r="D22" s="18">
        <v>2184.8000000000002</v>
      </c>
      <c r="E22" s="18">
        <v>76468</v>
      </c>
      <c r="F22" s="15">
        <v>0</v>
      </c>
      <c r="G22" s="19">
        <v>18</v>
      </c>
      <c r="H22" s="19">
        <v>2</v>
      </c>
      <c r="I22" s="19">
        <v>2</v>
      </c>
      <c r="J22" s="19">
        <v>1</v>
      </c>
      <c r="K22" s="19">
        <v>1</v>
      </c>
      <c r="L22" s="19">
        <v>1</v>
      </c>
      <c r="M22" s="19">
        <v>1</v>
      </c>
      <c r="N22" s="19">
        <v>2</v>
      </c>
      <c r="O22" s="19">
        <v>1</v>
      </c>
      <c r="P22" s="19">
        <v>2</v>
      </c>
      <c r="Q22" s="19">
        <v>3</v>
      </c>
      <c r="R22" s="19">
        <v>1</v>
      </c>
    </row>
    <row r="23" spans="1:18" ht="12.75" thickBot="1" x14ac:dyDescent="0.25">
      <c r="A23" s="16">
        <v>87</v>
      </c>
      <c r="B23" s="17" t="s">
        <v>29</v>
      </c>
      <c r="C23" s="4">
        <v>35</v>
      </c>
      <c r="D23" s="18">
        <v>936</v>
      </c>
      <c r="E23" s="18">
        <v>32760</v>
      </c>
      <c r="F23" s="15">
        <v>0</v>
      </c>
      <c r="G23" s="19">
        <v>18</v>
      </c>
      <c r="H23" s="19">
        <v>2</v>
      </c>
      <c r="I23" s="19">
        <v>2</v>
      </c>
      <c r="J23" s="19">
        <v>1</v>
      </c>
      <c r="K23" s="19">
        <v>1</v>
      </c>
      <c r="L23" s="19">
        <v>1</v>
      </c>
      <c r="M23" s="19">
        <v>1</v>
      </c>
      <c r="N23" s="19">
        <v>2</v>
      </c>
      <c r="O23" s="19">
        <v>1</v>
      </c>
      <c r="P23" s="19">
        <v>2</v>
      </c>
      <c r="Q23" s="19">
        <v>3</v>
      </c>
      <c r="R23" s="19">
        <v>1</v>
      </c>
    </row>
    <row r="24" spans="1:18" ht="12.75" thickBot="1" x14ac:dyDescent="0.25">
      <c r="A24" s="16">
        <v>94</v>
      </c>
      <c r="B24" s="17" t="s">
        <v>30</v>
      </c>
      <c r="C24" s="4">
        <v>66</v>
      </c>
      <c r="D24" s="18">
        <v>4681.5</v>
      </c>
      <c r="E24" s="18">
        <v>308979</v>
      </c>
      <c r="F24" s="15">
        <v>0</v>
      </c>
      <c r="G24" s="19">
        <v>36</v>
      </c>
      <c r="H24" s="19">
        <v>4</v>
      </c>
      <c r="I24" s="19">
        <v>3</v>
      </c>
      <c r="J24" s="19">
        <v>2</v>
      </c>
      <c r="K24" s="19">
        <v>2</v>
      </c>
      <c r="L24" s="19">
        <v>2</v>
      </c>
      <c r="M24" s="19">
        <v>1</v>
      </c>
      <c r="N24" s="19">
        <v>4</v>
      </c>
      <c r="O24" s="19">
        <v>1</v>
      </c>
      <c r="P24" s="19">
        <v>4</v>
      </c>
      <c r="Q24" s="19">
        <v>6</v>
      </c>
      <c r="R24" s="19">
        <v>1</v>
      </c>
    </row>
    <row r="25" spans="1:18" ht="12.75" thickBot="1" x14ac:dyDescent="0.25">
      <c r="A25" s="16">
        <v>96</v>
      </c>
      <c r="B25" s="17" t="s">
        <v>31</v>
      </c>
      <c r="C25" s="4">
        <v>66</v>
      </c>
      <c r="D25" s="18">
        <v>2633.25</v>
      </c>
      <c r="E25" s="18">
        <v>173794.5</v>
      </c>
      <c r="F25" s="15">
        <v>0</v>
      </c>
      <c r="G25" s="19">
        <v>36</v>
      </c>
      <c r="H25" s="19">
        <v>4</v>
      </c>
      <c r="I25" s="19">
        <v>3</v>
      </c>
      <c r="J25" s="19">
        <v>2</v>
      </c>
      <c r="K25" s="19">
        <v>2</v>
      </c>
      <c r="L25" s="19">
        <v>2</v>
      </c>
      <c r="M25" s="19">
        <v>1</v>
      </c>
      <c r="N25" s="19">
        <v>4</v>
      </c>
      <c r="O25" s="19">
        <v>1</v>
      </c>
      <c r="P25" s="19">
        <v>4</v>
      </c>
      <c r="Q25" s="19">
        <v>6</v>
      </c>
      <c r="R25" s="19">
        <v>1</v>
      </c>
    </row>
    <row r="26" spans="1:18" ht="12.75" thickBot="1" x14ac:dyDescent="0.25">
      <c r="A26" s="16">
        <v>98</v>
      </c>
      <c r="B26" s="17" t="s">
        <v>32</v>
      </c>
      <c r="C26" s="4">
        <v>35</v>
      </c>
      <c r="D26" s="18">
        <v>2424.8000000000002</v>
      </c>
      <c r="E26" s="18">
        <v>84868</v>
      </c>
      <c r="F26" s="15">
        <v>0</v>
      </c>
      <c r="G26" s="19">
        <v>18</v>
      </c>
      <c r="H26" s="19">
        <v>2</v>
      </c>
      <c r="I26" s="19">
        <v>2</v>
      </c>
      <c r="J26" s="19">
        <v>1</v>
      </c>
      <c r="K26" s="19">
        <v>1</v>
      </c>
      <c r="L26" s="19">
        <v>1</v>
      </c>
      <c r="M26" s="19">
        <v>1</v>
      </c>
      <c r="N26" s="19">
        <v>2</v>
      </c>
      <c r="O26" s="19">
        <v>1</v>
      </c>
      <c r="P26" s="19">
        <v>2</v>
      </c>
      <c r="Q26" s="19">
        <v>3</v>
      </c>
      <c r="R26" s="19">
        <v>1</v>
      </c>
    </row>
    <row r="27" spans="1:18" ht="12.75" thickBot="1" x14ac:dyDescent="0.25">
      <c r="A27" s="16">
        <v>112</v>
      </c>
      <c r="B27" s="17" t="s">
        <v>33</v>
      </c>
      <c r="C27" s="4">
        <v>140</v>
      </c>
      <c r="D27" s="18">
        <v>1053</v>
      </c>
      <c r="E27" s="18">
        <v>147420</v>
      </c>
      <c r="F27" s="15">
        <v>0</v>
      </c>
      <c r="G27" s="19">
        <v>72</v>
      </c>
      <c r="H27" s="19">
        <v>8</v>
      </c>
      <c r="I27" s="19">
        <v>8</v>
      </c>
      <c r="J27" s="19">
        <v>4</v>
      </c>
      <c r="K27" s="19">
        <v>4</v>
      </c>
      <c r="L27" s="19">
        <v>4</v>
      </c>
      <c r="M27" s="19">
        <v>4</v>
      </c>
      <c r="N27" s="19">
        <v>8</v>
      </c>
      <c r="O27" s="19">
        <v>4</v>
      </c>
      <c r="P27" s="19">
        <v>8</v>
      </c>
      <c r="Q27" s="19">
        <v>12</v>
      </c>
      <c r="R27" s="19">
        <v>4</v>
      </c>
    </row>
    <row r="28" spans="1:18" ht="12.75" thickBot="1" x14ac:dyDescent="0.25">
      <c r="A28" s="16">
        <v>113</v>
      </c>
      <c r="B28" s="17" t="s">
        <v>34</v>
      </c>
      <c r="C28" s="4">
        <v>140</v>
      </c>
      <c r="D28" s="18">
        <v>1117.5</v>
      </c>
      <c r="E28" s="18">
        <v>156450</v>
      </c>
      <c r="F28" s="15">
        <v>0</v>
      </c>
      <c r="G28" s="19">
        <v>72</v>
      </c>
      <c r="H28" s="19">
        <v>8</v>
      </c>
      <c r="I28" s="19">
        <v>8</v>
      </c>
      <c r="J28" s="19">
        <v>4</v>
      </c>
      <c r="K28" s="19">
        <v>4</v>
      </c>
      <c r="L28" s="19">
        <v>4</v>
      </c>
      <c r="M28" s="19">
        <v>4</v>
      </c>
      <c r="N28" s="19">
        <v>8</v>
      </c>
      <c r="O28" s="19">
        <v>4</v>
      </c>
      <c r="P28" s="19">
        <v>8</v>
      </c>
      <c r="Q28" s="19">
        <v>12</v>
      </c>
      <c r="R28" s="19">
        <v>4</v>
      </c>
    </row>
    <row r="29" spans="1:18" ht="12.75" thickBot="1" x14ac:dyDescent="0.25">
      <c r="A29" s="16">
        <v>114</v>
      </c>
      <c r="B29" s="17" t="s">
        <v>35</v>
      </c>
      <c r="C29" s="4">
        <v>140</v>
      </c>
      <c r="D29" s="18">
        <v>1117.5</v>
      </c>
      <c r="E29" s="18">
        <v>156450</v>
      </c>
      <c r="F29" s="15">
        <v>0</v>
      </c>
      <c r="G29" s="19">
        <v>72</v>
      </c>
      <c r="H29" s="19">
        <v>8</v>
      </c>
      <c r="I29" s="19">
        <v>8</v>
      </c>
      <c r="J29" s="19">
        <v>4</v>
      </c>
      <c r="K29" s="19">
        <v>4</v>
      </c>
      <c r="L29" s="19">
        <v>4</v>
      </c>
      <c r="M29" s="19">
        <v>4</v>
      </c>
      <c r="N29" s="19">
        <v>8</v>
      </c>
      <c r="O29" s="19">
        <v>4</v>
      </c>
      <c r="P29" s="19">
        <v>8</v>
      </c>
      <c r="Q29" s="19">
        <v>12</v>
      </c>
      <c r="R29" s="19">
        <v>4</v>
      </c>
    </row>
    <row r="30" spans="1:18" ht="12.75" thickBot="1" x14ac:dyDescent="0.25">
      <c r="A30" s="16">
        <v>124</v>
      </c>
      <c r="B30" s="17" t="s">
        <v>36</v>
      </c>
      <c r="C30" s="4">
        <v>140</v>
      </c>
      <c r="D30" s="18">
        <v>1521.75</v>
      </c>
      <c r="E30" s="18">
        <v>213045</v>
      </c>
      <c r="F30" s="15">
        <v>0</v>
      </c>
      <c r="G30" s="19">
        <v>72</v>
      </c>
      <c r="H30" s="19">
        <v>8</v>
      </c>
      <c r="I30" s="19">
        <v>8</v>
      </c>
      <c r="J30" s="19">
        <v>4</v>
      </c>
      <c r="K30" s="19">
        <v>4</v>
      </c>
      <c r="L30" s="19">
        <v>4</v>
      </c>
      <c r="M30" s="19">
        <v>4</v>
      </c>
      <c r="N30" s="19">
        <v>8</v>
      </c>
      <c r="O30" s="19">
        <v>4</v>
      </c>
      <c r="P30" s="19">
        <v>8</v>
      </c>
      <c r="Q30" s="19">
        <v>12</v>
      </c>
      <c r="R30" s="19">
        <v>4</v>
      </c>
    </row>
    <row r="31" spans="1:18" ht="12.75" thickBot="1" x14ac:dyDescent="0.25">
      <c r="A31" s="16">
        <v>131</v>
      </c>
      <c r="B31" s="17" t="s">
        <v>37</v>
      </c>
      <c r="C31" s="4">
        <v>35</v>
      </c>
      <c r="D31" s="18">
        <v>2762.4</v>
      </c>
      <c r="E31" s="18">
        <v>96684</v>
      </c>
      <c r="F31" s="15">
        <v>0</v>
      </c>
      <c r="G31" s="19">
        <v>18</v>
      </c>
      <c r="H31" s="19">
        <v>2</v>
      </c>
      <c r="I31" s="19">
        <v>2</v>
      </c>
      <c r="J31" s="19">
        <v>1</v>
      </c>
      <c r="K31" s="19">
        <v>1</v>
      </c>
      <c r="L31" s="19">
        <v>1</v>
      </c>
      <c r="M31" s="19">
        <v>1</v>
      </c>
      <c r="N31" s="19">
        <v>2</v>
      </c>
      <c r="O31" s="19">
        <v>1</v>
      </c>
      <c r="P31" s="19">
        <v>2</v>
      </c>
      <c r="Q31" s="19">
        <v>3</v>
      </c>
      <c r="R31" s="19">
        <v>1</v>
      </c>
    </row>
    <row r="32" spans="1:18" ht="12.75" thickBot="1" x14ac:dyDescent="0.25">
      <c r="A32" s="16">
        <v>135</v>
      </c>
      <c r="B32" s="17" t="s">
        <v>38</v>
      </c>
      <c r="C32" s="4">
        <v>35</v>
      </c>
      <c r="D32" s="18">
        <v>16671.75</v>
      </c>
      <c r="E32" s="18">
        <v>583511.25</v>
      </c>
      <c r="F32" s="15">
        <v>0</v>
      </c>
      <c r="G32" s="19">
        <v>18</v>
      </c>
      <c r="H32" s="19">
        <v>2</v>
      </c>
      <c r="I32" s="19">
        <v>2</v>
      </c>
      <c r="J32" s="19">
        <v>1</v>
      </c>
      <c r="K32" s="19">
        <v>1</v>
      </c>
      <c r="L32" s="19">
        <v>1</v>
      </c>
      <c r="M32" s="19">
        <v>1</v>
      </c>
      <c r="N32" s="19">
        <v>2</v>
      </c>
      <c r="O32" s="19">
        <v>1</v>
      </c>
      <c r="P32" s="19">
        <v>2</v>
      </c>
      <c r="Q32" s="19">
        <v>3</v>
      </c>
      <c r="R32" s="19">
        <v>1</v>
      </c>
    </row>
    <row r="33" spans="1:18" ht="12.75" thickBot="1" x14ac:dyDescent="0.25">
      <c r="A33" s="16">
        <v>139</v>
      </c>
      <c r="B33" s="17" t="s">
        <v>39</v>
      </c>
      <c r="C33" s="4">
        <v>35</v>
      </c>
      <c r="D33" s="18">
        <v>6732.75</v>
      </c>
      <c r="E33" s="18">
        <v>235646.25</v>
      </c>
      <c r="F33" s="15">
        <v>0</v>
      </c>
      <c r="G33" s="19">
        <v>18</v>
      </c>
      <c r="H33" s="19">
        <v>2</v>
      </c>
      <c r="I33" s="19">
        <v>2</v>
      </c>
      <c r="J33" s="19">
        <v>1</v>
      </c>
      <c r="K33" s="19">
        <v>1</v>
      </c>
      <c r="L33" s="19">
        <v>1</v>
      </c>
      <c r="M33" s="19">
        <v>1</v>
      </c>
      <c r="N33" s="19">
        <v>2</v>
      </c>
      <c r="O33" s="19">
        <v>1</v>
      </c>
      <c r="P33" s="19">
        <v>2</v>
      </c>
      <c r="Q33" s="19">
        <v>3</v>
      </c>
      <c r="R33" s="19">
        <v>1</v>
      </c>
    </row>
    <row r="34" spans="1:18" ht="12.75" thickBot="1" x14ac:dyDescent="0.25">
      <c r="A34" s="16">
        <v>151</v>
      </c>
      <c r="B34" s="17" t="s">
        <v>40</v>
      </c>
      <c r="C34" s="4">
        <v>66</v>
      </c>
      <c r="D34" s="18">
        <v>4578.75</v>
      </c>
      <c r="E34" s="18">
        <v>302197.5</v>
      </c>
      <c r="F34" s="15">
        <v>0</v>
      </c>
      <c r="G34" s="19">
        <v>36</v>
      </c>
      <c r="H34" s="19">
        <v>4</v>
      </c>
      <c r="I34" s="19">
        <v>3</v>
      </c>
      <c r="J34" s="19">
        <v>2</v>
      </c>
      <c r="K34" s="19">
        <v>2</v>
      </c>
      <c r="L34" s="19">
        <v>2</v>
      </c>
      <c r="M34" s="19">
        <v>1</v>
      </c>
      <c r="N34" s="19">
        <v>4</v>
      </c>
      <c r="O34" s="19">
        <v>1</v>
      </c>
      <c r="P34" s="19">
        <v>4</v>
      </c>
      <c r="Q34" s="19">
        <v>6</v>
      </c>
      <c r="R34" s="19">
        <v>1</v>
      </c>
    </row>
    <row r="35" spans="1:18" ht="12.75" thickBot="1" x14ac:dyDescent="0.25">
      <c r="A35" s="16">
        <v>199</v>
      </c>
      <c r="B35" s="17" t="s">
        <v>41</v>
      </c>
      <c r="C35" s="4">
        <v>31</v>
      </c>
      <c r="D35" s="18">
        <v>14750.25</v>
      </c>
      <c r="E35" s="18">
        <v>457257.75</v>
      </c>
      <c r="F35" s="15">
        <v>0</v>
      </c>
      <c r="G35" s="19">
        <v>18</v>
      </c>
      <c r="H35" s="19">
        <v>2</v>
      </c>
      <c r="I35" s="19">
        <v>1</v>
      </c>
      <c r="J35" s="19">
        <v>1</v>
      </c>
      <c r="K35" s="19">
        <v>1</v>
      </c>
      <c r="L35" s="19">
        <v>1</v>
      </c>
      <c r="M35" s="20"/>
      <c r="N35" s="19">
        <v>2</v>
      </c>
      <c r="O35" s="20"/>
      <c r="P35" s="19">
        <v>2</v>
      </c>
      <c r="Q35" s="19">
        <v>3</v>
      </c>
      <c r="R35" s="20"/>
    </row>
    <row r="36" spans="1:18" ht="12.75" thickBot="1" x14ac:dyDescent="0.25">
      <c r="A36" s="16">
        <v>201</v>
      </c>
      <c r="B36" s="17" t="s">
        <v>42</v>
      </c>
      <c r="C36" s="4">
        <v>31</v>
      </c>
      <c r="D36" s="18">
        <v>1913.6</v>
      </c>
      <c r="E36" s="18">
        <v>59321.599999999999</v>
      </c>
      <c r="F36" s="15">
        <v>0</v>
      </c>
      <c r="G36" s="19">
        <v>18</v>
      </c>
      <c r="H36" s="19">
        <v>2</v>
      </c>
      <c r="I36" s="19">
        <v>1</v>
      </c>
      <c r="J36" s="19">
        <v>1</v>
      </c>
      <c r="K36" s="19">
        <v>1</v>
      </c>
      <c r="L36" s="19">
        <v>1</v>
      </c>
      <c r="M36" s="20"/>
      <c r="N36" s="19">
        <v>2</v>
      </c>
      <c r="O36" s="20"/>
      <c r="P36" s="19">
        <v>2</v>
      </c>
      <c r="Q36" s="19">
        <v>3</v>
      </c>
      <c r="R36" s="20"/>
    </row>
    <row r="37" spans="1:18" ht="12.75" thickBot="1" x14ac:dyDescent="0.25">
      <c r="A37" s="16">
        <v>202</v>
      </c>
      <c r="B37" s="17" t="s">
        <v>43</v>
      </c>
      <c r="C37" s="4">
        <v>35</v>
      </c>
      <c r="D37" s="18">
        <v>3893.6</v>
      </c>
      <c r="E37" s="18">
        <v>136276</v>
      </c>
      <c r="F37" s="15">
        <v>0</v>
      </c>
      <c r="G37" s="19">
        <v>18</v>
      </c>
      <c r="H37" s="19">
        <v>2</v>
      </c>
      <c r="I37" s="19">
        <v>2</v>
      </c>
      <c r="J37" s="19">
        <v>1</v>
      </c>
      <c r="K37" s="19">
        <v>1</v>
      </c>
      <c r="L37" s="19">
        <v>1</v>
      </c>
      <c r="M37" s="19">
        <v>1</v>
      </c>
      <c r="N37" s="19">
        <v>2</v>
      </c>
      <c r="O37" s="19">
        <v>1</v>
      </c>
      <c r="P37" s="19">
        <v>2</v>
      </c>
      <c r="Q37" s="19">
        <v>3</v>
      </c>
      <c r="R37" s="19">
        <v>1</v>
      </c>
    </row>
    <row r="38" spans="1:18" ht="12.75" thickBot="1" x14ac:dyDescent="0.25">
      <c r="A38" s="16">
        <v>205</v>
      </c>
      <c r="B38" s="17" t="s">
        <v>44</v>
      </c>
      <c r="C38" s="4">
        <v>35</v>
      </c>
      <c r="D38" s="18">
        <v>1872.8</v>
      </c>
      <c r="E38" s="18">
        <v>65548</v>
      </c>
      <c r="F38" s="15">
        <v>0</v>
      </c>
      <c r="G38" s="19">
        <v>18</v>
      </c>
      <c r="H38" s="19">
        <v>2</v>
      </c>
      <c r="I38" s="19">
        <v>2</v>
      </c>
      <c r="J38" s="19">
        <v>1</v>
      </c>
      <c r="K38" s="19">
        <v>1</v>
      </c>
      <c r="L38" s="19">
        <v>1</v>
      </c>
      <c r="M38" s="19">
        <v>1</v>
      </c>
      <c r="N38" s="19">
        <v>2</v>
      </c>
      <c r="O38" s="19">
        <v>1</v>
      </c>
      <c r="P38" s="19">
        <v>2</v>
      </c>
      <c r="Q38" s="19">
        <v>3</v>
      </c>
      <c r="R38" s="19">
        <v>1</v>
      </c>
    </row>
    <row r="39" spans="1:18" ht="12.75" thickBot="1" x14ac:dyDescent="0.25">
      <c r="A39" s="16">
        <v>243</v>
      </c>
      <c r="B39" s="17" t="s">
        <v>45</v>
      </c>
      <c r="C39" s="4">
        <v>35</v>
      </c>
      <c r="D39" s="18">
        <v>92</v>
      </c>
      <c r="E39" s="18">
        <v>3220</v>
      </c>
      <c r="F39" s="21"/>
      <c r="G39" s="19">
        <v>18</v>
      </c>
      <c r="H39" s="19">
        <v>2</v>
      </c>
      <c r="I39" s="19">
        <v>2</v>
      </c>
      <c r="J39" s="19">
        <v>1</v>
      </c>
      <c r="K39" s="19">
        <v>1</v>
      </c>
      <c r="L39" s="19">
        <v>1</v>
      </c>
      <c r="M39" s="19">
        <v>1</v>
      </c>
      <c r="N39" s="19">
        <v>2</v>
      </c>
      <c r="O39" s="19">
        <v>1</v>
      </c>
      <c r="P39" s="19">
        <v>2</v>
      </c>
      <c r="Q39" s="19">
        <v>3</v>
      </c>
      <c r="R39" s="19">
        <v>1</v>
      </c>
    </row>
    <row r="40" spans="1:18" ht="12.75" thickBot="1" x14ac:dyDescent="0.25">
      <c r="A40" s="16">
        <v>247</v>
      </c>
      <c r="B40" s="17" t="s">
        <v>46</v>
      </c>
      <c r="C40" s="4">
        <v>31</v>
      </c>
      <c r="D40" s="18">
        <v>6639.75</v>
      </c>
      <c r="E40" s="18">
        <v>205832.25</v>
      </c>
      <c r="F40" s="21"/>
      <c r="G40" s="19">
        <v>18</v>
      </c>
      <c r="H40" s="19">
        <v>2</v>
      </c>
      <c r="I40" s="19">
        <v>1</v>
      </c>
      <c r="J40" s="19">
        <v>1</v>
      </c>
      <c r="K40" s="19">
        <v>1</v>
      </c>
      <c r="L40" s="19">
        <v>1</v>
      </c>
      <c r="M40" s="20"/>
      <c r="N40" s="19">
        <v>2</v>
      </c>
      <c r="O40" s="20"/>
      <c r="P40" s="19">
        <v>2</v>
      </c>
      <c r="Q40" s="19">
        <v>3</v>
      </c>
      <c r="R40" s="20"/>
    </row>
    <row r="41" spans="1:18" ht="12.75" thickBot="1" x14ac:dyDescent="0.25">
      <c r="A41" s="16">
        <v>249</v>
      </c>
      <c r="B41" s="17" t="s">
        <v>47</v>
      </c>
      <c r="C41" s="4">
        <v>31</v>
      </c>
      <c r="D41" s="18">
        <v>3048.8</v>
      </c>
      <c r="E41" s="18">
        <v>94512.8</v>
      </c>
      <c r="F41" s="21"/>
      <c r="G41" s="19">
        <v>18</v>
      </c>
      <c r="H41" s="19">
        <v>2</v>
      </c>
      <c r="I41" s="19">
        <v>1</v>
      </c>
      <c r="J41" s="19">
        <v>1</v>
      </c>
      <c r="K41" s="19">
        <v>1</v>
      </c>
      <c r="L41" s="19">
        <v>1</v>
      </c>
      <c r="M41" s="20"/>
      <c r="N41" s="19">
        <v>2</v>
      </c>
      <c r="O41" s="20"/>
      <c r="P41" s="19">
        <v>2</v>
      </c>
      <c r="Q41" s="19">
        <v>3</v>
      </c>
      <c r="R41" s="20"/>
    </row>
    <row r="42" spans="1:18" ht="12.75" thickBot="1" x14ac:dyDescent="0.25">
      <c r="A42" s="16">
        <v>281</v>
      </c>
      <c r="B42" s="17" t="s">
        <v>48</v>
      </c>
      <c r="C42" s="4">
        <v>31</v>
      </c>
      <c r="D42" s="18">
        <v>7310.25</v>
      </c>
      <c r="E42" s="18">
        <v>226617.75</v>
      </c>
      <c r="F42" s="21"/>
      <c r="G42" s="19">
        <v>18</v>
      </c>
      <c r="H42" s="19">
        <v>2</v>
      </c>
      <c r="I42" s="19">
        <v>1</v>
      </c>
      <c r="J42" s="19">
        <v>1</v>
      </c>
      <c r="K42" s="19">
        <v>1</v>
      </c>
      <c r="L42" s="19">
        <v>1</v>
      </c>
      <c r="M42" s="20"/>
      <c r="N42" s="19">
        <v>2</v>
      </c>
      <c r="O42" s="20"/>
      <c r="P42" s="19">
        <v>2</v>
      </c>
      <c r="Q42" s="19">
        <v>3</v>
      </c>
      <c r="R42" s="20"/>
    </row>
    <row r="43" spans="1:18" ht="12.75" thickBot="1" x14ac:dyDescent="0.25">
      <c r="A43" s="16">
        <v>293</v>
      </c>
      <c r="B43" s="17" t="s">
        <v>49</v>
      </c>
      <c r="C43" s="4">
        <v>3</v>
      </c>
      <c r="D43" s="18">
        <v>6636</v>
      </c>
      <c r="E43" s="18">
        <v>19908</v>
      </c>
      <c r="F43" s="21"/>
      <c r="G43" s="19">
        <v>1</v>
      </c>
      <c r="H43" s="20"/>
      <c r="I43" s="20"/>
      <c r="J43" s="20"/>
      <c r="K43" s="20"/>
      <c r="L43" s="20"/>
      <c r="M43" s="20"/>
      <c r="N43" s="20"/>
      <c r="O43" s="20"/>
      <c r="P43" s="19">
        <v>1</v>
      </c>
      <c r="Q43" s="19">
        <v>1</v>
      </c>
      <c r="R43" s="20"/>
    </row>
    <row r="44" spans="1:18" ht="12.75" thickBot="1" x14ac:dyDescent="0.25">
      <c r="A44" s="16">
        <v>295</v>
      </c>
      <c r="B44" s="17" t="s">
        <v>50</v>
      </c>
      <c r="C44" s="4">
        <v>3</v>
      </c>
      <c r="D44" s="18">
        <v>9710.4</v>
      </c>
      <c r="E44" s="18">
        <v>29131.200000000001</v>
      </c>
      <c r="F44" s="21"/>
      <c r="G44" s="19">
        <v>1</v>
      </c>
      <c r="H44" s="20"/>
      <c r="I44" s="20"/>
      <c r="J44" s="20"/>
      <c r="K44" s="20"/>
      <c r="L44" s="20"/>
      <c r="M44" s="20"/>
      <c r="N44" s="20"/>
      <c r="O44" s="20"/>
      <c r="P44" s="19">
        <v>1</v>
      </c>
      <c r="Q44" s="19">
        <v>1</v>
      </c>
      <c r="R44" s="20"/>
    </row>
    <row r="45" spans="1:18" ht="12.75" thickBot="1" x14ac:dyDescent="0.25">
      <c r="A45" s="16">
        <v>303</v>
      </c>
      <c r="B45" s="17" t="s">
        <v>51</v>
      </c>
      <c r="C45" s="4">
        <v>3</v>
      </c>
      <c r="D45" s="18">
        <v>7395.2</v>
      </c>
      <c r="E45" s="18">
        <v>22185.599999999999</v>
      </c>
      <c r="F45" s="21"/>
      <c r="G45" s="19">
        <v>2</v>
      </c>
      <c r="H45" s="20"/>
      <c r="I45" s="20"/>
      <c r="J45" s="20"/>
      <c r="K45" s="20"/>
      <c r="L45" s="20"/>
      <c r="M45" s="20"/>
      <c r="N45" s="20"/>
      <c r="O45" s="20"/>
      <c r="P45" s="20"/>
      <c r="Q45" s="19">
        <v>1</v>
      </c>
      <c r="R45" s="20"/>
    </row>
    <row r="46" spans="1:18" ht="24.75" thickBot="1" x14ac:dyDescent="0.25">
      <c r="A46" s="16">
        <v>347</v>
      </c>
      <c r="B46" s="17" t="s">
        <v>52</v>
      </c>
      <c r="C46" s="4">
        <v>4</v>
      </c>
      <c r="D46" s="18">
        <v>789.6</v>
      </c>
      <c r="E46" s="18">
        <v>3158.4</v>
      </c>
      <c r="F46" s="21"/>
      <c r="G46" s="19">
        <v>4</v>
      </c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</row>
    <row r="47" spans="1:18" ht="12.75" thickBot="1" x14ac:dyDescent="0.25">
      <c r="A47" s="16">
        <v>379</v>
      </c>
      <c r="B47" s="17" t="s">
        <v>53</v>
      </c>
      <c r="C47" s="4">
        <v>3</v>
      </c>
      <c r="D47" s="18">
        <v>10377.6</v>
      </c>
      <c r="E47" s="18">
        <v>31132.799999999999</v>
      </c>
      <c r="F47" s="21"/>
      <c r="G47" s="19">
        <v>3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</row>
    <row r="48" spans="1:18" ht="12.75" thickBot="1" x14ac:dyDescent="0.25">
      <c r="A48" s="16">
        <v>382</v>
      </c>
      <c r="B48" s="17" t="s">
        <v>54</v>
      </c>
      <c r="C48" s="4">
        <v>2</v>
      </c>
      <c r="D48" s="18">
        <v>25023.200000000001</v>
      </c>
      <c r="E48" s="18">
        <v>50046.400000000001</v>
      </c>
      <c r="F48" s="21"/>
      <c r="G48" s="19">
        <v>1</v>
      </c>
      <c r="H48" s="20"/>
      <c r="I48" s="20"/>
      <c r="J48" s="20"/>
      <c r="K48" s="20"/>
      <c r="L48" s="20"/>
      <c r="M48" s="20"/>
      <c r="N48" s="20"/>
      <c r="O48" s="20"/>
      <c r="P48" s="19">
        <v>1</v>
      </c>
      <c r="Q48" s="20"/>
      <c r="R48" s="20"/>
    </row>
    <row r="49" spans="1:18" ht="12.75" thickBot="1" x14ac:dyDescent="0.25">
      <c r="A49" s="16">
        <v>388</v>
      </c>
      <c r="B49" s="17" t="s">
        <v>55</v>
      </c>
      <c r="C49" s="4">
        <v>5</v>
      </c>
      <c r="D49" s="18">
        <v>90462.75</v>
      </c>
      <c r="E49" s="18">
        <v>452313.75</v>
      </c>
      <c r="F49" s="21"/>
      <c r="G49" s="19">
        <v>3</v>
      </c>
      <c r="H49" s="20"/>
      <c r="I49" s="20"/>
      <c r="J49" s="20"/>
      <c r="K49" s="20"/>
      <c r="L49" s="20"/>
      <c r="M49" s="20"/>
      <c r="N49" s="20"/>
      <c r="O49" s="20"/>
      <c r="P49" s="19">
        <v>1</v>
      </c>
      <c r="Q49" s="19">
        <v>1</v>
      </c>
      <c r="R49" s="20"/>
    </row>
    <row r="50" spans="1:18" ht="12.75" thickBot="1" x14ac:dyDescent="0.25">
      <c r="A50" s="16">
        <v>394</v>
      </c>
      <c r="B50" s="17" t="s">
        <v>56</v>
      </c>
      <c r="C50" s="4">
        <v>4</v>
      </c>
      <c r="D50" s="18">
        <v>33876.800000000003</v>
      </c>
      <c r="E50" s="18">
        <v>135507.20000000001</v>
      </c>
      <c r="F50" s="21"/>
      <c r="G50" s="19">
        <v>2</v>
      </c>
      <c r="H50" s="20"/>
      <c r="I50" s="20"/>
      <c r="J50" s="20"/>
      <c r="K50" s="20"/>
      <c r="L50" s="20"/>
      <c r="M50" s="20"/>
      <c r="N50" s="20"/>
      <c r="O50" s="20"/>
      <c r="P50" s="19">
        <v>1</v>
      </c>
      <c r="Q50" s="19">
        <v>1</v>
      </c>
      <c r="R50" s="20"/>
    </row>
    <row r="51" spans="1:18" ht="12.75" thickBot="1" x14ac:dyDescent="0.25">
      <c r="A51" s="16">
        <v>404</v>
      </c>
      <c r="B51" s="17" t="s">
        <v>57</v>
      </c>
      <c r="C51" s="4">
        <v>1</v>
      </c>
      <c r="D51" s="18">
        <v>23675.200000000001</v>
      </c>
      <c r="E51" s="18">
        <v>23675.200000000001</v>
      </c>
      <c r="F51" s="21"/>
      <c r="G51" s="19">
        <v>1</v>
      </c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</row>
    <row r="52" spans="1:18" x14ac:dyDescent="0.2">
      <c r="A52" s="10"/>
      <c r="B52" s="10"/>
      <c r="C52" s="10"/>
      <c r="D52" s="10"/>
      <c r="E52" s="22">
        <f>SUM(E2:E51)</f>
        <v>11427665.6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77681-F9ED-425C-9E00-29EBE031F760}">
  <dimension ref="A1:H61"/>
  <sheetViews>
    <sheetView zoomScale="130" zoomScaleNormal="130" workbookViewId="0">
      <selection activeCell="B5" sqref="B5:D5"/>
    </sheetView>
  </sheetViews>
  <sheetFormatPr baseColWidth="10" defaultColWidth="11.42578125" defaultRowHeight="12" x14ac:dyDescent="0.2"/>
  <cols>
    <col min="1" max="1" width="6.5703125" style="7" customWidth="1"/>
    <col min="2" max="2" width="47" style="7" bestFit="1" customWidth="1"/>
    <col min="3" max="3" width="10.7109375" style="7" bestFit="1" customWidth="1"/>
    <col min="4" max="4" width="9" style="7" bestFit="1" customWidth="1"/>
    <col min="5" max="5" width="12.85546875" style="7" bestFit="1" customWidth="1"/>
    <col min="6" max="6" width="19.28515625" style="7" bestFit="1" customWidth="1"/>
    <col min="7" max="7" width="17.140625" style="7" bestFit="1" customWidth="1"/>
    <col min="8" max="8" width="15.85546875" style="7" bestFit="1" customWidth="1"/>
    <col min="9" max="16384" width="11.42578125" style="7"/>
  </cols>
  <sheetData>
    <row r="1" spans="1:7" ht="24.75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5</v>
      </c>
      <c r="F1" s="2" t="s">
        <v>6</v>
      </c>
      <c r="G1" s="6"/>
    </row>
    <row r="2" spans="1:7" ht="12.75" thickBot="1" x14ac:dyDescent="0.25">
      <c r="A2" s="3">
        <v>1</v>
      </c>
      <c r="B2" s="4" t="s">
        <v>59</v>
      </c>
      <c r="C2" s="4">
        <v>31</v>
      </c>
      <c r="D2" s="4">
        <v>6</v>
      </c>
      <c r="E2" s="5">
        <v>2700125</v>
      </c>
      <c r="F2" s="5">
        <v>502223250</v>
      </c>
      <c r="G2" s="6"/>
    </row>
    <row r="3" spans="1:7" ht="12.75" thickBot="1" x14ac:dyDescent="0.25">
      <c r="A3" s="3">
        <v>2</v>
      </c>
      <c r="B3" s="64" t="s">
        <v>60</v>
      </c>
      <c r="C3" s="64">
        <v>9</v>
      </c>
      <c r="D3" s="64">
        <v>6</v>
      </c>
      <c r="E3" s="5">
        <v>2700125</v>
      </c>
      <c r="F3" s="5">
        <v>145806750</v>
      </c>
      <c r="G3" s="6"/>
    </row>
    <row r="4" spans="1:7" ht="12.75" thickBot="1" x14ac:dyDescent="0.25">
      <c r="A4" s="3">
        <v>3</v>
      </c>
      <c r="B4" s="64" t="s">
        <v>61</v>
      </c>
      <c r="C4" s="64">
        <v>1</v>
      </c>
      <c r="D4" s="64">
        <v>6</v>
      </c>
      <c r="E4" s="5">
        <v>2700125</v>
      </c>
      <c r="F4" s="5">
        <v>16200750</v>
      </c>
      <c r="G4" s="6"/>
    </row>
    <row r="5" spans="1:7" ht="12.75" thickBot="1" x14ac:dyDescent="0.25">
      <c r="A5" s="3">
        <v>4</v>
      </c>
      <c r="B5" s="64" t="s">
        <v>7</v>
      </c>
      <c r="C5" s="64">
        <v>4</v>
      </c>
      <c r="D5" s="64">
        <v>6</v>
      </c>
      <c r="E5" s="5">
        <v>1728080</v>
      </c>
      <c r="F5" s="5">
        <v>41473920</v>
      </c>
      <c r="G5" s="6"/>
    </row>
    <row r="6" spans="1:7" ht="12.75" thickBot="1" x14ac:dyDescent="0.25">
      <c r="A6" s="3">
        <v>5</v>
      </c>
      <c r="B6" s="4" t="s">
        <v>8</v>
      </c>
      <c r="C6" s="4">
        <v>35</v>
      </c>
      <c r="D6" s="4">
        <v>6</v>
      </c>
      <c r="E6" s="5">
        <v>2352</v>
      </c>
      <c r="F6" s="5">
        <v>493920</v>
      </c>
      <c r="G6" s="6"/>
    </row>
    <row r="7" spans="1:7" ht="12.75" thickBot="1" x14ac:dyDescent="0.25">
      <c r="A7" s="3">
        <v>6</v>
      </c>
      <c r="B7" s="4" t="s">
        <v>9</v>
      </c>
      <c r="C7" s="4">
        <v>66</v>
      </c>
      <c r="D7" s="4">
        <v>6</v>
      </c>
      <c r="E7" s="5">
        <v>2299.1999999999998</v>
      </c>
      <c r="F7" s="5">
        <v>910483.2</v>
      </c>
      <c r="G7" s="6"/>
    </row>
    <row r="8" spans="1:7" ht="12.75" thickBot="1" x14ac:dyDescent="0.25">
      <c r="A8" s="3">
        <v>7</v>
      </c>
      <c r="B8" s="4" t="s">
        <v>10</v>
      </c>
      <c r="C8" s="4">
        <v>66</v>
      </c>
      <c r="D8" s="4">
        <v>6</v>
      </c>
      <c r="E8" s="5">
        <v>1904.8</v>
      </c>
      <c r="F8" s="5">
        <v>754300.8</v>
      </c>
      <c r="G8" s="6"/>
    </row>
    <row r="9" spans="1:7" ht="12.75" thickBot="1" x14ac:dyDescent="0.25">
      <c r="A9" s="3">
        <v>8</v>
      </c>
      <c r="B9" s="4" t="s">
        <v>11</v>
      </c>
      <c r="C9" s="4">
        <v>62</v>
      </c>
      <c r="D9" s="4">
        <v>6</v>
      </c>
      <c r="E9" s="5">
        <v>5910.75</v>
      </c>
      <c r="F9" s="5">
        <v>2198799</v>
      </c>
      <c r="G9" s="6"/>
    </row>
    <row r="10" spans="1:7" ht="12.75" thickBot="1" x14ac:dyDescent="0.25">
      <c r="A10" s="3">
        <v>9</v>
      </c>
      <c r="B10" s="4" t="s">
        <v>12</v>
      </c>
      <c r="C10" s="4">
        <v>163</v>
      </c>
      <c r="D10" s="4">
        <v>6</v>
      </c>
      <c r="E10" s="5">
        <v>3579.75</v>
      </c>
      <c r="F10" s="5">
        <v>3500995.5</v>
      </c>
      <c r="G10" s="6"/>
    </row>
    <row r="11" spans="1:7" ht="12.75" thickBot="1" x14ac:dyDescent="0.25">
      <c r="A11" s="3">
        <v>10</v>
      </c>
      <c r="B11" s="4" t="s">
        <v>13</v>
      </c>
      <c r="C11" s="4">
        <v>140</v>
      </c>
      <c r="D11" s="4">
        <v>6</v>
      </c>
      <c r="E11" s="5">
        <v>2646</v>
      </c>
      <c r="F11" s="5">
        <v>2222640</v>
      </c>
      <c r="G11" s="6"/>
    </row>
    <row r="12" spans="1:7" ht="12.75" thickBot="1" x14ac:dyDescent="0.25">
      <c r="A12" s="3">
        <v>11</v>
      </c>
      <c r="B12" s="4" t="s">
        <v>14</v>
      </c>
      <c r="C12" s="4">
        <v>35</v>
      </c>
      <c r="D12" s="4">
        <v>6</v>
      </c>
      <c r="E12" s="5">
        <v>2288.8000000000002</v>
      </c>
      <c r="F12" s="5">
        <v>480648</v>
      </c>
      <c r="G12" s="6"/>
    </row>
    <row r="13" spans="1:7" ht="12.75" thickBot="1" x14ac:dyDescent="0.25">
      <c r="A13" s="3">
        <v>12</v>
      </c>
      <c r="B13" s="4" t="s">
        <v>15</v>
      </c>
      <c r="C13" s="4">
        <v>330</v>
      </c>
      <c r="D13" s="4">
        <v>6</v>
      </c>
      <c r="E13" s="5">
        <v>4366.5</v>
      </c>
      <c r="F13" s="5">
        <v>8645670</v>
      </c>
      <c r="G13" s="6"/>
    </row>
    <row r="14" spans="1:7" ht="12.75" thickBot="1" x14ac:dyDescent="0.25">
      <c r="A14" s="3">
        <v>13</v>
      </c>
      <c r="B14" s="4" t="s">
        <v>16</v>
      </c>
      <c r="C14" s="4">
        <v>66</v>
      </c>
      <c r="D14" s="4">
        <v>6</v>
      </c>
      <c r="E14" s="5">
        <v>10107.75</v>
      </c>
      <c r="F14" s="5">
        <v>4002669</v>
      </c>
      <c r="G14" s="6"/>
    </row>
    <row r="15" spans="1:7" ht="12.75" thickBot="1" x14ac:dyDescent="0.25">
      <c r="A15" s="3">
        <v>14</v>
      </c>
      <c r="B15" s="4" t="s">
        <v>17</v>
      </c>
      <c r="C15" s="4">
        <v>35</v>
      </c>
      <c r="D15" s="4">
        <v>6</v>
      </c>
      <c r="E15" s="5">
        <v>1596.8</v>
      </c>
      <c r="F15" s="5">
        <v>335328</v>
      </c>
      <c r="G15" s="6"/>
    </row>
    <row r="16" spans="1:7" ht="12.75" thickBot="1" x14ac:dyDescent="0.25">
      <c r="A16" s="3">
        <v>15</v>
      </c>
      <c r="B16" s="4" t="s">
        <v>18</v>
      </c>
      <c r="C16" s="4">
        <v>31</v>
      </c>
      <c r="D16" s="4">
        <v>6</v>
      </c>
      <c r="E16" s="5">
        <v>6336.75</v>
      </c>
      <c r="F16" s="5">
        <v>1178635.5</v>
      </c>
      <c r="G16" s="6"/>
    </row>
    <row r="17" spans="1:7" ht="12.75" thickBot="1" x14ac:dyDescent="0.25">
      <c r="A17" s="3">
        <v>16</v>
      </c>
      <c r="B17" s="4" t="s">
        <v>19</v>
      </c>
      <c r="C17" s="4">
        <v>66</v>
      </c>
      <c r="D17" s="4">
        <v>6</v>
      </c>
      <c r="E17" s="5">
        <v>4341</v>
      </c>
      <c r="F17" s="5">
        <v>1719036</v>
      </c>
      <c r="G17" s="6"/>
    </row>
    <row r="18" spans="1:7" ht="12.75" thickBot="1" x14ac:dyDescent="0.25">
      <c r="A18" s="3">
        <v>17</v>
      </c>
      <c r="B18" s="4" t="s">
        <v>20</v>
      </c>
      <c r="C18" s="4">
        <v>62</v>
      </c>
      <c r="D18" s="4">
        <v>6</v>
      </c>
      <c r="E18" s="5">
        <v>5657.25</v>
      </c>
      <c r="F18" s="5">
        <v>2104497</v>
      </c>
      <c r="G18" s="6"/>
    </row>
    <row r="19" spans="1:7" ht="12.75" thickBot="1" x14ac:dyDescent="0.25">
      <c r="A19" s="3">
        <v>18</v>
      </c>
      <c r="B19" s="4" t="s">
        <v>21</v>
      </c>
      <c r="C19" s="4">
        <v>66</v>
      </c>
      <c r="D19" s="4">
        <v>6</v>
      </c>
      <c r="E19" s="5">
        <v>4752.75</v>
      </c>
      <c r="F19" s="5">
        <v>1882089</v>
      </c>
      <c r="G19" s="6"/>
    </row>
    <row r="20" spans="1:7" ht="12.75" thickBot="1" x14ac:dyDescent="0.25">
      <c r="A20" s="3">
        <v>19</v>
      </c>
      <c r="B20" s="4" t="s">
        <v>22</v>
      </c>
      <c r="C20" s="4">
        <v>66</v>
      </c>
      <c r="D20" s="4">
        <v>6</v>
      </c>
      <c r="E20" s="5">
        <v>6339.75</v>
      </c>
      <c r="F20" s="5">
        <v>2510541</v>
      </c>
      <c r="G20" s="6"/>
    </row>
    <row r="21" spans="1:7" ht="12.75" thickBot="1" x14ac:dyDescent="0.25">
      <c r="A21" s="3">
        <v>20</v>
      </c>
      <c r="B21" s="4" t="s">
        <v>23</v>
      </c>
      <c r="C21" s="4">
        <v>66</v>
      </c>
      <c r="D21" s="4">
        <v>6</v>
      </c>
      <c r="E21" s="5">
        <v>7998</v>
      </c>
      <c r="F21" s="5">
        <v>3167208</v>
      </c>
      <c r="G21" s="6"/>
    </row>
    <row r="22" spans="1:7" ht="12.75" thickBot="1" x14ac:dyDescent="0.25">
      <c r="A22" s="3">
        <v>21</v>
      </c>
      <c r="B22" s="4" t="s">
        <v>24</v>
      </c>
      <c r="C22" s="4">
        <v>66</v>
      </c>
      <c r="D22" s="4">
        <v>6</v>
      </c>
      <c r="E22" s="5">
        <v>9121.5</v>
      </c>
      <c r="F22" s="5">
        <v>3612114</v>
      </c>
      <c r="G22" s="6"/>
    </row>
    <row r="23" spans="1:7" ht="12.75" thickBot="1" x14ac:dyDescent="0.25">
      <c r="A23" s="3">
        <v>22</v>
      </c>
      <c r="B23" s="4" t="s">
        <v>25</v>
      </c>
      <c r="C23" s="4">
        <v>97</v>
      </c>
      <c r="D23" s="4">
        <v>6</v>
      </c>
      <c r="E23" s="5">
        <v>1300</v>
      </c>
      <c r="F23" s="5">
        <v>756600</v>
      </c>
      <c r="G23" s="6"/>
    </row>
    <row r="24" spans="1:7" ht="12.75" thickBot="1" x14ac:dyDescent="0.25">
      <c r="A24" s="3">
        <v>23</v>
      </c>
      <c r="B24" s="4" t="s">
        <v>26</v>
      </c>
      <c r="C24" s="4">
        <v>35</v>
      </c>
      <c r="D24" s="4">
        <v>6</v>
      </c>
      <c r="E24" s="5">
        <v>1215.2</v>
      </c>
      <c r="F24" s="5">
        <v>255192</v>
      </c>
      <c r="G24" s="6"/>
    </row>
    <row r="25" spans="1:7" ht="12.75" thickBot="1" x14ac:dyDescent="0.25">
      <c r="A25" s="3">
        <v>24</v>
      </c>
      <c r="B25" s="4" t="s">
        <v>27</v>
      </c>
      <c r="C25" s="4">
        <v>101</v>
      </c>
      <c r="D25" s="4">
        <v>6</v>
      </c>
      <c r="E25" s="5">
        <v>546.4</v>
      </c>
      <c r="F25" s="5">
        <v>331118.40000000002</v>
      </c>
      <c r="G25" s="6"/>
    </row>
    <row r="26" spans="1:7" ht="12.75" thickBot="1" x14ac:dyDescent="0.25">
      <c r="A26" s="3">
        <v>25</v>
      </c>
      <c r="B26" s="4" t="s">
        <v>28</v>
      </c>
      <c r="C26" s="4">
        <v>35</v>
      </c>
      <c r="D26" s="4">
        <v>6</v>
      </c>
      <c r="E26" s="5">
        <v>2184.8000000000002</v>
      </c>
      <c r="F26" s="5">
        <v>458808</v>
      </c>
      <c r="G26" s="6"/>
    </row>
    <row r="27" spans="1:7" ht="12.75" thickBot="1" x14ac:dyDescent="0.25">
      <c r="A27" s="3">
        <v>26</v>
      </c>
      <c r="B27" s="4" t="s">
        <v>29</v>
      </c>
      <c r="C27" s="4">
        <v>35</v>
      </c>
      <c r="D27" s="4">
        <v>6</v>
      </c>
      <c r="E27" s="5">
        <v>936</v>
      </c>
      <c r="F27" s="5">
        <v>196560</v>
      </c>
      <c r="G27" s="6"/>
    </row>
    <row r="28" spans="1:7" ht="12.75" thickBot="1" x14ac:dyDescent="0.25">
      <c r="A28" s="3">
        <v>27</v>
      </c>
      <c r="B28" s="4" t="s">
        <v>30</v>
      </c>
      <c r="C28" s="4">
        <v>66</v>
      </c>
      <c r="D28" s="4">
        <v>6</v>
      </c>
      <c r="E28" s="5">
        <v>4681.5</v>
      </c>
      <c r="F28" s="5">
        <v>1853874</v>
      </c>
      <c r="G28" s="6"/>
    </row>
    <row r="29" spans="1:7" ht="12.75" thickBot="1" x14ac:dyDescent="0.25">
      <c r="A29" s="3">
        <v>28</v>
      </c>
      <c r="B29" s="4" t="s">
        <v>31</v>
      </c>
      <c r="C29" s="4">
        <v>66</v>
      </c>
      <c r="D29" s="4">
        <v>6</v>
      </c>
      <c r="E29" s="5">
        <v>2633.25</v>
      </c>
      <c r="F29" s="5">
        <v>1042767</v>
      </c>
      <c r="G29" s="6"/>
    </row>
    <row r="30" spans="1:7" ht="12.75" thickBot="1" x14ac:dyDescent="0.25">
      <c r="A30" s="3">
        <v>29</v>
      </c>
      <c r="B30" s="4" t="s">
        <v>32</v>
      </c>
      <c r="C30" s="4">
        <v>35</v>
      </c>
      <c r="D30" s="4">
        <v>6</v>
      </c>
      <c r="E30" s="5">
        <v>2424.8000000000002</v>
      </c>
      <c r="F30" s="5">
        <v>509208</v>
      </c>
      <c r="G30" s="6"/>
    </row>
    <row r="31" spans="1:7" ht="12.75" thickBot="1" x14ac:dyDescent="0.25">
      <c r="A31" s="3">
        <v>30</v>
      </c>
      <c r="B31" s="4" t="s">
        <v>33</v>
      </c>
      <c r="C31" s="4">
        <v>140</v>
      </c>
      <c r="D31" s="4">
        <v>6</v>
      </c>
      <c r="E31" s="5">
        <v>1053</v>
      </c>
      <c r="F31" s="5">
        <v>884520</v>
      </c>
      <c r="G31" s="6"/>
    </row>
    <row r="32" spans="1:7" ht="12.75" thickBot="1" x14ac:dyDescent="0.25">
      <c r="A32" s="3">
        <v>31</v>
      </c>
      <c r="B32" s="4" t="s">
        <v>34</v>
      </c>
      <c r="C32" s="4">
        <v>140</v>
      </c>
      <c r="D32" s="4">
        <v>6</v>
      </c>
      <c r="E32" s="5">
        <v>1117.5</v>
      </c>
      <c r="F32" s="5">
        <v>938700</v>
      </c>
      <c r="G32" s="6"/>
    </row>
    <row r="33" spans="1:7" ht="12.75" thickBot="1" x14ac:dyDescent="0.25">
      <c r="A33" s="3">
        <v>32</v>
      </c>
      <c r="B33" s="4" t="s">
        <v>35</v>
      </c>
      <c r="C33" s="4">
        <v>140</v>
      </c>
      <c r="D33" s="4">
        <v>6</v>
      </c>
      <c r="E33" s="5">
        <v>1117.5</v>
      </c>
      <c r="F33" s="5">
        <v>938700</v>
      </c>
      <c r="G33" s="6"/>
    </row>
    <row r="34" spans="1:7" ht="12.75" thickBot="1" x14ac:dyDescent="0.25">
      <c r="A34" s="3">
        <v>33</v>
      </c>
      <c r="B34" s="4" t="s">
        <v>36</v>
      </c>
      <c r="C34" s="4">
        <v>140</v>
      </c>
      <c r="D34" s="4">
        <v>6</v>
      </c>
      <c r="E34" s="5">
        <v>1521.75</v>
      </c>
      <c r="F34" s="5">
        <v>1278270</v>
      </c>
      <c r="G34" s="6"/>
    </row>
    <row r="35" spans="1:7" ht="12.75" thickBot="1" x14ac:dyDescent="0.25">
      <c r="A35" s="3">
        <v>34</v>
      </c>
      <c r="B35" s="4" t="s">
        <v>37</v>
      </c>
      <c r="C35" s="4">
        <v>35</v>
      </c>
      <c r="D35" s="4">
        <v>6</v>
      </c>
      <c r="E35" s="5">
        <v>2762.4</v>
      </c>
      <c r="F35" s="5">
        <v>580104</v>
      </c>
      <c r="G35" s="6"/>
    </row>
    <row r="36" spans="1:7" ht="12.75" thickBot="1" x14ac:dyDescent="0.25">
      <c r="A36" s="3">
        <v>35</v>
      </c>
      <c r="B36" s="4" t="s">
        <v>38</v>
      </c>
      <c r="C36" s="4">
        <v>35</v>
      </c>
      <c r="D36" s="4">
        <v>6</v>
      </c>
      <c r="E36" s="5">
        <v>16671.75</v>
      </c>
      <c r="F36" s="5">
        <v>3501067.5</v>
      </c>
      <c r="G36" s="6"/>
    </row>
    <row r="37" spans="1:7" ht="12.75" thickBot="1" x14ac:dyDescent="0.25">
      <c r="A37" s="3">
        <v>36</v>
      </c>
      <c r="B37" s="4" t="s">
        <v>39</v>
      </c>
      <c r="C37" s="4">
        <v>35</v>
      </c>
      <c r="D37" s="4">
        <v>6</v>
      </c>
      <c r="E37" s="5">
        <v>6732.75</v>
      </c>
      <c r="F37" s="5">
        <v>1413877.5</v>
      </c>
      <c r="G37" s="6"/>
    </row>
    <row r="38" spans="1:7" ht="12.75" thickBot="1" x14ac:dyDescent="0.25">
      <c r="A38" s="3">
        <v>37</v>
      </c>
      <c r="B38" s="4" t="s">
        <v>40</v>
      </c>
      <c r="C38" s="4">
        <v>66</v>
      </c>
      <c r="D38" s="4">
        <v>6</v>
      </c>
      <c r="E38" s="5">
        <v>4578.75</v>
      </c>
      <c r="F38" s="5">
        <v>1813185</v>
      </c>
      <c r="G38" s="6"/>
    </row>
    <row r="39" spans="1:7" ht="12.75" thickBot="1" x14ac:dyDescent="0.25">
      <c r="A39" s="3">
        <v>38</v>
      </c>
      <c r="B39" s="4" t="s">
        <v>41</v>
      </c>
      <c r="C39" s="4">
        <v>31</v>
      </c>
      <c r="D39" s="4">
        <v>6</v>
      </c>
      <c r="E39" s="5">
        <v>14750.25</v>
      </c>
      <c r="F39" s="5">
        <v>2743546.5</v>
      </c>
      <c r="G39" s="6"/>
    </row>
    <row r="40" spans="1:7" ht="12.75" thickBot="1" x14ac:dyDescent="0.25">
      <c r="A40" s="3">
        <v>39</v>
      </c>
      <c r="B40" s="4" t="s">
        <v>42</v>
      </c>
      <c r="C40" s="4">
        <v>31</v>
      </c>
      <c r="D40" s="4">
        <v>6</v>
      </c>
      <c r="E40" s="5">
        <v>1913.6</v>
      </c>
      <c r="F40" s="5">
        <v>355929.59999999998</v>
      </c>
      <c r="G40" s="6"/>
    </row>
    <row r="41" spans="1:7" ht="12.75" thickBot="1" x14ac:dyDescent="0.25">
      <c r="A41" s="3">
        <v>40</v>
      </c>
      <c r="B41" s="4" t="s">
        <v>43</v>
      </c>
      <c r="C41" s="4">
        <v>35</v>
      </c>
      <c r="D41" s="4">
        <v>6</v>
      </c>
      <c r="E41" s="5">
        <v>3893.6</v>
      </c>
      <c r="F41" s="5">
        <v>817656</v>
      </c>
      <c r="G41" s="6"/>
    </row>
    <row r="42" spans="1:7" ht="12.75" thickBot="1" x14ac:dyDescent="0.25">
      <c r="A42" s="3">
        <v>41</v>
      </c>
      <c r="B42" s="4" t="s">
        <v>44</v>
      </c>
      <c r="C42" s="4">
        <v>35</v>
      </c>
      <c r="D42" s="4">
        <v>6</v>
      </c>
      <c r="E42" s="5">
        <v>1872.8</v>
      </c>
      <c r="F42" s="5">
        <v>393288</v>
      </c>
      <c r="G42" s="6"/>
    </row>
    <row r="43" spans="1:7" ht="12.75" thickBot="1" x14ac:dyDescent="0.25">
      <c r="A43" s="3">
        <v>42</v>
      </c>
      <c r="B43" s="4" t="s">
        <v>45</v>
      </c>
      <c r="C43" s="4">
        <v>35</v>
      </c>
      <c r="D43" s="4">
        <v>6</v>
      </c>
      <c r="E43" s="5">
        <v>92</v>
      </c>
      <c r="F43" s="5">
        <v>19320</v>
      </c>
      <c r="G43" s="6"/>
    </row>
    <row r="44" spans="1:7" ht="12.75" thickBot="1" x14ac:dyDescent="0.25">
      <c r="A44" s="3">
        <v>43</v>
      </c>
      <c r="B44" s="4" t="s">
        <v>46</v>
      </c>
      <c r="C44" s="4">
        <v>31</v>
      </c>
      <c r="D44" s="4">
        <v>6</v>
      </c>
      <c r="E44" s="5">
        <v>6639.75</v>
      </c>
      <c r="F44" s="5">
        <v>1234993.5</v>
      </c>
      <c r="G44" s="6"/>
    </row>
    <row r="45" spans="1:7" ht="12.75" thickBot="1" x14ac:dyDescent="0.25">
      <c r="A45" s="3">
        <v>44</v>
      </c>
      <c r="B45" s="4" t="s">
        <v>47</v>
      </c>
      <c r="C45" s="4">
        <v>31</v>
      </c>
      <c r="D45" s="4">
        <v>6</v>
      </c>
      <c r="E45" s="5">
        <v>3048.8</v>
      </c>
      <c r="F45" s="5">
        <v>567076.80000000005</v>
      </c>
      <c r="G45" s="6"/>
    </row>
    <row r="46" spans="1:7" ht="12.75" thickBot="1" x14ac:dyDescent="0.25">
      <c r="A46" s="3">
        <v>45</v>
      </c>
      <c r="B46" s="4" t="s">
        <v>48</v>
      </c>
      <c r="C46" s="4">
        <v>31</v>
      </c>
      <c r="D46" s="4">
        <v>6</v>
      </c>
      <c r="E46" s="5">
        <v>7310.25</v>
      </c>
      <c r="F46" s="5">
        <v>1359706.5</v>
      </c>
      <c r="G46" s="6"/>
    </row>
    <row r="47" spans="1:7" ht="12.75" thickBot="1" x14ac:dyDescent="0.25">
      <c r="A47" s="3">
        <v>46</v>
      </c>
      <c r="B47" s="4" t="s">
        <v>49</v>
      </c>
      <c r="C47" s="4">
        <v>3</v>
      </c>
      <c r="D47" s="4">
        <v>6</v>
      </c>
      <c r="E47" s="5">
        <v>6636</v>
      </c>
      <c r="F47" s="5">
        <v>119448</v>
      </c>
      <c r="G47" s="6"/>
    </row>
    <row r="48" spans="1:7" ht="12.75" thickBot="1" x14ac:dyDescent="0.25">
      <c r="A48" s="3">
        <v>47</v>
      </c>
      <c r="B48" s="4" t="s">
        <v>50</v>
      </c>
      <c r="C48" s="4">
        <v>3</v>
      </c>
      <c r="D48" s="4">
        <v>6</v>
      </c>
      <c r="E48" s="5">
        <v>9710.4</v>
      </c>
      <c r="F48" s="5">
        <v>174787.20000000001</v>
      </c>
      <c r="G48" s="6"/>
    </row>
    <row r="49" spans="1:8" ht="12.75" thickBot="1" x14ac:dyDescent="0.25">
      <c r="A49" s="3">
        <v>48</v>
      </c>
      <c r="B49" s="4" t="s">
        <v>51</v>
      </c>
      <c r="C49" s="4">
        <v>3</v>
      </c>
      <c r="D49" s="4">
        <v>6</v>
      </c>
      <c r="E49" s="5">
        <v>7395.2</v>
      </c>
      <c r="F49" s="5">
        <v>133113.60000000001</v>
      </c>
      <c r="G49" s="6"/>
    </row>
    <row r="50" spans="1:8" ht="12.75" thickBot="1" x14ac:dyDescent="0.25">
      <c r="A50" s="3">
        <v>49</v>
      </c>
      <c r="B50" s="4" t="s">
        <v>52</v>
      </c>
      <c r="C50" s="4">
        <v>4</v>
      </c>
      <c r="D50" s="4">
        <v>6</v>
      </c>
      <c r="E50" s="5">
        <v>789.6</v>
      </c>
      <c r="F50" s="5">
        <v>18950.400000000001</v>
      </c>
      <c r="G50" s="6"/>
    </row>
    <row r="51" spans="1:8" ht="12.75" thickBot="1" x14ac:dyDescent="0.25">
      <c r="A51" s="3">
        <v>50</v>
      </c>
      <c r="B51" s="4" t="s">
        <v>53</v>
      </c>
      <c r="C51" s="4">
        <v>3</v>
      </c>
      <c r="D51" s="4">
        <v>6</v>
      </c>
      <c r="E51" s="5">
        <v>10377.6</v>
      </c>
      <c r="F51" s="5">
        <v>186796.79999999999</v>
      </c>
      <c r="G51" s="6"/>
    </row>
    <row r="52" spans="1:8" ht="12.75" thickBot="1" x14ac:dyDescent="0.25">
      <c r="A52" s="3">
        <v>51</v>
      </c>
      <c r="B52" s="4" t="s">
        <v>54</v>
      </c>
      <c r="C52" s="4">
        <v>2</v>
      </c>
      <c r="D52" s="4">
        <v>6</v>
      </c>
      <c r="E52" s="5">
        <v>25023.200000000001</v>
      </c>
      <c r="F52" s="5">
        <v>300278.40000000002</v>
      </c>
      <c r="G52" s="6"/>
    </row>
    <row r="53" spans="1:8" ht="12.75" thickBot="1" x14ac:dyDescent="0.25">
      <c r="A53" s="3">
        <v>52</v>
      </c>
      <c r="B53" s="4" t="s">
        <v>55</v>
      </c>
      <c r="C53" s="4">
        <v>5</v>
      </c>
      <c r="D53" s="4">
        <v>6</v>
      </c>
      <c r="E53" s="5">
        <v>90462.75</v>
      </c>
      <c r="F53" s="5">
        <v>2713882.5</v>
      </c>
      <c r="G53" s="6"/>
    </row>
    <row r="54" spans="1:8" ht="12.75" thickBot="1" x14ac:dyDescent="0.25">
      <c r="A54" s="3">
        <v>53</v>
      </c>
      <c r="B54" s="4" t="s">
        <v>56</v>
      </c>
      <c r="C54" s="4">
        <v>4</v>
      </c>
      <c r="D54" s="4">
        <v>6</v>
      </c>
      <c r="E54" s="5">
        <v>33876.800000000003</v>
      </c>
      <c r="F54" s="5">
        <v>813043.19999999995</v>
      </c>
      <c r="G54" s="6"/>
    </row>
    <row r="55" spans="1:8" ht="12.75" thickBot="1" x14ac:dyDescent="0.25">
      <c r="A55" s="3">
        <v>54</v>
      </c>
      <c r="B55" s="4" t="s">
        <v>57</v>
      </c>
      <c r="C55" s="4">
        <v>1</v>
      </c>
      <c r="D55" s="4">
        <v>6</v>
      </c>
      <c r="E55" s="5">
        <v>23675.200000000001</v>
      </c>
      <c r="F55" s="5">
        <v>142051.20000000001</v>
      </c>
      <c r="G55" s="8">
        <f>SUM(F6:F55)</f>
        <v>68565993.599999994</v>
      </c>
      <c r="H55" s="9">
        <f>G55/6</f>
        <v>11427665.6</v>
      </c>
    </row>
    <row r="56" spans="1:8" ht="12.75" thickBot="1" x14ac:dyDescent="0.25">
      <c r="A56" s="10"/>
      <c r="B56" s="10"/>
      <c r="C56" s="10"/>
      <c r="D56" s="6"/>
      <c r="E56" s="6"/>
      <c r="F56" s="11">
        <v>774270663.60000002</v>
      </c>
      <c r="G56" s="8">
        <f>F56/6</f>
        <v>129045110.60000001</v>
      </c>
    </row>
    <row r="57" spans="1:8" ht="12.75" thickBot="1" x14ac:dyDescent="0.25">
      <c r="A57" s="10"/>
      <c r="B57" s="10"/>
      <c r="C57" s="10"/>
      <c r="D57" s="6"/>
      <c r="E57" s="6"/>
      <c r="F57" s="11">
        <v>77427066.359999999</v>
      </c>
      <c r="G57" s="6"/>
    </row>
    <row r="58" spans="1:8" ht="12.75" thickBot="1" x14ac:dyDescent="0.25">
      <c r="A58" s="10"/>
      <c r="B58" s="10"/>
      <c r="C58" s="10"/>
      <c r="D58" s="6"/>
      <c r="E58" s="6"/>
      <c r="F58" s="11">
        <v>14711142.609999999</v>
      </c>
      <c r="G58" s="6"/>
    </row>
    <row r="59" spans="1:8" ht="12.75" thickBot="1" x14ac:dyDescent="0.25">
      <c r="A59" s="10"/>
      <c r="B59" s="10"/>
      <c r="C59" s="10"/>
      <c r="D59" s="6"/>
      <c r="E59" s="6"/>
      <c r="F59" s="11">
        <v>866408872.57000005</v>
      </c>
      <c r="G59" s="6"/>
    </row>
    <row r="60" spans="1:8" x14ac:dyDescent="0.2">
      <c r="A60" s="10"/>
      <c r="B60" s="10"/>
      <c r="C60" s="10"/>
      <c r="D60" s="6"/>
      <c r="E60" s="6"/>
      <c r="F60" s="6"/>
      <c r="G60" s="6"/>
    </row>
    <row r="61" spans="1:8" x14ac:dyDescent="0.2">
      <c r="A61" s="10"/>
      <c r="B61" s="10"/>
      <c r="C61" s="10"/>
      <c r="D61" s="6"/>
      <c r="E61" s="6"/>
      <c r="F61" s="6"/>
      <c r="G61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3B0EF-E646-44BD-B6FF-274EDFE9D9D1}">
  <dimension ref="A1:K71"/>
  <sheetViews>
    <sheetView topLeftCell="A52" workbookViewId="0">
      <selection activeCell="C21" sqref="C21"/>
    </sheetView>
  </sheetViews>
  <sheetFormatPr baseColWidth="10" defaultRowHeight="15" x14ac:dyDescent="0.25"/>
  <cols>
    <col min="1" max="1" width="3.28515625" bestFit="1" customWidth="1"/>
    <col min="2" max="2" width="4.5703125" bestFit="1" customWidth="1"/>
    <col min="3" max="3" width="41.28515625" bestFit="1" customWidth="1"/>
    <col min="4" max="4" width="13.140625" bestFit="1" customWidth="1"/>
    <col min="5" max="5" width="12.140625" bestFit="1" customWidth="1"/>
    <col min="6" max="6" width="14.140625" bestFit="1" customWidth="1"/>
    <col min="7" max="8" width="14.7109375" bestFit="1" customWidth="1"/>
    <col min="9" max="9" width="14.28515625" bestFit="1" customWidth="1"/>
    <col min="10" max="10" width="6" bestFit="1" customWidth="1"/>
  </cols>
  <sheetData>
    <row r="1" spans="2:9" s="7" customFormat="1" ht="23.25" customHeight="1" x14ac:dyDescent="0.2">
      <c r="C1" s="97" t="s">
        <v>101</v>
      </c>
      <c r="D1" s="97"/>
      <c r="E1" s="97"/>
      <c r="F1" s="97"/>
      <c r="G1" s="97"/>
    </row>
    <row r="2" spans="2:9" s="7" customFormat="1" ht="15" customHeight="1" x14ac:dyDescent="0.2">
      <c r="B2" s="98" t="s">
        <v>96</v>
      </c>
      <c r="C2" s="98"/>
      <c r="D2" s="98"/>
      <c r="E2" s="98"/>
      <c r="F2" s="98"/>
      <c r="G2" s="98"/>
      <c r="H2" s="6"/>
      <c r="I2" s="6"/>
    </row>
    <row r="3" spans="2:9" s="7" customFormat="1" ht="15" customHeight="1" thickBot="1" x14ac:dyDescent="0.25">
      <c r="B3" s="99" t="s">
        <v>78</v>
      </c>
      <c r="C3" s="99"/>
      <c r="D3" s="99"/>
      <c r="E3" s="99"/>
      <c r="F3" s="99"/>
      <c r="G3" s="99"/>
      <c r="H3" s="6"/>
      <c r="I3" s="6"/>
    </row>
    <row r="4" spans="2:9" s="7" customFormat="1" ht="12" customHeight="1" thickBot="1" x14ac:dyDescent="0.25">
      <c r="B4" s="23" t="s">
        <v>0</v>
      </c>
      <c r="C4" s="23" t="s">
        <v>1</v>
      </c>
      <c r="D4" s="23" t="s">
        <v>79</v>
      </c>
      <c r="E4" s="23" t="s">
        <v>80</v>
      </c>
      <c r="F4" s="23" t="s">
        <v>81</v>
      </c>
      <c r="G4" s="23" t="s">
        <v>6</v>
      </c>
      <c r="H4" s="6"/>
      <c r="I4" s="6"/>
    </row>
    <row r="5" spans="2:9" s="7" customFormat="1" ht="12.75" thickBot="1" x14ac:dyDescent="0.25">
      <c r="B5" s="3">
        <v>1</v>
      </c>
      <c r="C5" s="4" t="s">
        <v>59</v>
      </c>
      <c r="D5" s="4">
        <v>31</v>
      </c>
      <c r="E5" s="4">
        <v>30</v>
      </c>
      <c r="F5" s="5">
        <v>2700125</v>
      </c>
      <c r="G5" s="24">
        <f>(F5/30)*D5*E5</f>
        <v>83703875.000000015</v>
      </c>
      <c r="H5" s="6"/>
    </row>
    <row r="6" spans="2:9" s="7" customFormat="1" ht="12.75" thickBot="1" x14ac:dyDescent="0.25">
      <c r="B6" s="3">
        <v>2</v>
      </c>
      <c r="C6" s="4" t="s">
        <v>60</v>
      </c>
      <c r="D6" s="4">
        <v>9</v>
      </c>
      <c r="E6" s="4">
        <v>30</v>
      </c>
      <c r="F6" s="5">
        <v>2700125</v>
      </c>
      <c r="G6" s="24">
        <f>(F6/30)*D6*E6</f>
        <v>24301125</v>
      </c>
      <c r="H6" s="8"/>
    </row>
    <row r="7" spans="2:9" s="7" customFormat="1" ht="12.75" thickBot="1" x14ac:dyDescent="0.25">
      <c r="B7" s="3">
        <v>3</v>
      </c>
      <c r="C7" s="4" t="s">
        <v>61</v>
      </c>
      <c r="D7" s="4">
        <v>1</v>
      </c>
      <c r="E7" s="4">
        <v>30</v>
      </c>
      <c r="F7" s="5">
        <v>2700125</v>
      </c>
      <c r="G7" s="24">
        <f>D7*F7</f>
        <v>2700125</v>
      </c>
      <c r="H7" s="6"/>
    </row>
    <row r="8" spans="2:9" s="7" customFormat="1" ht="12.75" thickBot="1" x14ac:dyDescent="0.25">
      <c r="B8" s="3">
        <v>4</v>
      </c>
      <c r="C8" s="4" t="s">
        <v>7</v>
      </c>
      <c r="D8" s="4">
        <v>4</v>
      </c>
      <c r="E8" s="4">
        <v>30</v>
      </c>
      <c r="F8" s="5">
        <v>1728080</v>
      </c>
      <c r="G8" s="24">
        <f t="shared" ref="G8:G58" si="0">D8*F8</f>
        <v>6912320</v>
      </c>
      <c r="H8" s="8">
        <f>SUM(G5:G8)</f>
        <v>117617445.00000001</v>
      </c>
    </row>
    <row r="9" spans="2:9" s="7" customFormat="1" ht="12.75" thickBot="1" x14ac:dyDescent="0.25">
      <c r="B9" s="3">
        <v>5</v>
      </c>
      <c r="C9" s="4" t="s">
        <v>8</v>
      </c>
      <c r="D9" s="4">
        <v>35</v>
      </c>
      <c r="E9" s="4"/>
      <c r="F9" s="5">
        <v>2352</v>
      </c>
      <c r="G9" s="24">
        <f t="shared" si="0"/>
        <v>82320</v>
      </c>
      <c r="H9" s="6"/>
    </row>
    <row r="10" spans="2:9" s="7" customFormat="1" ht="12.75" thickBot="1" x14ac:dyDescent="0.25">
      <c r="B10" s="3">
        <v>6</v>
      </c>
      <c r="C10" s="4" t="s">
        <v>9</v>
      </c>
      <c r="D10" s="4">
        <v>66</v>
      </c>
      <c r="E10" s="4"/>
      <c r="F10" s="5">
        <v>2299.1999999999998</v>
      </c>
      <c r="G10" s="24">
        <f t="shared" si="0"/>
        <v>151747.19999999998</v>
      </c>
      <c r="H10" s="6"/>
    </row>
    <row r="11" spans="2:9" s="7" customFormat="1" ht="12.75" thickBot="1" x14ac:dyDescent="0.25">
      <c r="B11" s="3">
        <v>7</v>
      </c>
      <c r="C11" s="4" t="s">
        <v>10</v>
      </c>
      <c r="D11" s="4">
        <v>66</v>
      </c>
      <c r="E11" s="4"/>
      <c r="F11" s="5">
        <v>1904.8</v>
      </c>
      <c r="G11" s="24">
        <f t="shared" si="0"/>
        <v>125716.8</v>
      </c>
      <c r="H11" s="6"/>
    </row>
    <row r="12" spans="2:9" s="7" customFormat="1" ht="12.75" thickBot="1" x14ac:dyDescent="0.25">
      <c r="B12" s="3">
        <v>8</v>
      </c>
      <c r="C12" s="4" t="s">
        <v>11</v>
      </c>
      <c r="D12" s="4">
        <v>62</v>
      </c>
      <c r="E12" s="4"/>
      <c r="F12" s="5">
        <v>5910.75</v>
      </c>
      <c r="G12" s="24">
        <f t="shared" si="0"/>
        <v>366466.5</v>
      </c>
      <c r="H12" s="6"/>
    </row>
    <row r="13" spans="2:9" s="7" customFormat="1" ht="12.75" thickBot="1" x14ac:dyDescent="0.25">
      <c r="B13" s="3">
        <v>9</v>
      </c>
      <c r="C13" s="4" t="s">
        <v>12</v>
      </c>
      <c r="D13" s="4">
        <v>163</v>
      </c>
      <c r="E13" s="4"/>
      <c r="F13" s="5">
        <v>3579.75</v>
      </c>
      <c r="G13" s="24">
        <f t="shared" si="0"/>
        <v>583499.25</v>
      </c>
      <c r="H13" s="6"/>
    </row>
    <row r="14" spans="2:9" s="7" customFormat="1" ht="12.75" thickBot="1" x14ac:dyDescent="0.25">
      <c r="B14" s="3">
        <v>10</v>
      </c>
      <c r="C14" s="4" t="s">
        <v>13</v>
      </c>
      <c r="D14" s="4">
        <v>140</v>
      </c>
      <c r="E14" s="4"/>
      <c r="F14" s="5">
        <v>2646</v>
      </c>
      <c r="G14" s="24">
        <f t="shared" si="0"/>
        <v>370440</v>
      </c>
      <c r="H14" s="6"/>
    </row>
    <row r="15" spans="2:9" s="7" customFormat="1" ht="12.75" thickBot="1" x14ac:dyDescent="0.25">
      <c r="B15" s="3">
        <v>11</v>
      </c>
      <c r="C15" s="4" t="s">
        <v>14</v>
      </c>
      <c r="D15" s="4">
        <v>35</v>
      </c>
      <c r="E15" s="4"/>
      <c r="F15" s="5">
        <v>2288.8000000000002</v>
      </c>
      <c r="G15" s="24">
        <f t="shared" si="0"/>
        <v>80108</v>
      </c>
      <c r="H15" s="6"/>
    </row>
    <row r="16" spans="2:9" s="7" customFormat="1" ht="12.75" thickBot="1" x14ac:dyDescent="0.25">
      <c r="B16" s="3">
        <v>12</v>
      </c>
      <c r="C16" s="4" t="s">
        <v>15</v>
      </c>
      <c r="D16" s="4">
        <v>330</v>
      </c>
      <c r="E16" s="4"/>
      <c r="F16" s="5">
        <v>4366.5</v>
      </c>
      <c r="G16" s="24">
        <f t="shared" si="0"/>
        <v>1440945</v>
      </c>
      <c r="H16" s="6"/>
    </row>
    <row r="17" spans="2:8" s="7" customFormat="1" ht="12.75" thickBot="1" x14ac:dyDescent="0.25">
      <c r="B17" s="3">
        <v>13</v>
      </c>
      <c r="C17" s="4" t="s">
        <v>16</v>
      </c>
      <c r="D17" s="4">
        <v>66</v>
      </c>
      <c r="E17" s="4"/>
      <c r="F17" s="5">
        <v>10107.75</v>
      </c>
      <c r="G17" s="24">
        <f t="shared" si="0"/>
        <v>667111.5</v>
      </c>
      <c r="H17" s="6"/>
    </row>
    <row r="18" spans="2:8" s="7" customFormat="1" ht="12.75" thickBot="1" x14ac:dyDescent="0.25">
      <c r="B18" s="3">
        <v>14</v>
      </c>
      <c r="C18" s="4" t="s">
        <v>17</v>
      </c>
      <c r="D18" s="4">
        <v>35</v>
      </c>
      <c r="E18" s="4"/>
      <c r="F18" s="5">
        <v>1596.8</v>
      </c>
      <c r="G18" s="24">
        <f t="shared" si="0"/>
        <v>55888</v>
      </c>
      <c r="H18" s="6"/>
    </row>
    <row r="19" spans="2:8" s="7" customFormat="1" ht="12.75" thickBot="1" x14ac:dyDescent="0.25">
      <c r="B19" s="3">
        <v>15</v>
      </c>
      <c r="C19" s="4" t="s">
        <v>18</v>
      </c>
      <c r="D19" s="4">
        <v>31</v>
      </c>
      <c r="E19" s="4"/>
      <c r="F19" s="5">
        <v>6336.75</v>
      </c>
      <c r="G19" s="24">
        <f t="shared" si="0"/>
        <v>196439.25</v>
      </c>
      <c r="H19" s="6"/>
    </row>
    <row r="20" spans="2:8" s="7" customFormat="1" ht="12.75" thickBot="1" x14ac:dyDescent="0.25">
      <c r="B20" s="3">
        <v>16</v>
      </c>
      <c r="C20" s="4" t="s">
        <v>19</v>
      </c>
      <c r="D20" s="4">
        <v>66</v>
      </c>
      <c r="E20" s="4"/>
      <c r="F20" s="5">
        <v>4341</v>
      </c>
      <c r="G20" s="24">
        <f t="shared" si="0"/>
        <v>286506</v>
      </c>
      <c r="H20" s="6"/>
    </row>
    <row r="21" spans="2:8" s="7" customFormat="1" ht="12.75" thickBot="1" x14ac:dyDescent="0.25">
      <c r="B21" s="3">
        <v>17</v>
      </c>
      <c r="C21" s="4" t="s">
        <v>20</v>
      </c>
      <c r="D21" s="4">
        <v>62</v>
      </c>
      <c r="E21" s="4"/>
      <c r="F21" s="5">
        <v>5657.25</v>
      </c>
      <c r="G21" s="24">
        <f t="shared" si="0"/>
        <v>350749.5</v>
      </c>
      <c r="H21" s="6"/>
    </row>
    <row r="22" spans="2:8" s="7" customFormat="1" ht="12.75" thickBot="1" x14ac:dyDescent="0.25">
      <c r="B22" s="3">
        <v>18</v>
      </c>
      <c r="C22" s="4" t="s">
        <v>21</v>
      </c>
      <c r="D22" s="4">
        <v>66</v>
      </c>
      <c r="E22" s="4"/>
      <c r="F22" s="5">
        <v>4752.75</v>
      </c>
      <c r="G22" s="24">
        <f t="shared" si="0"/>
        <v>313681.5</v>
      </c>
      <c r="H22" s="6"/>
    </row>
    <row r="23" spans="2:8" s="7" customFormat="1" ht="12.75" thickBot="1" x14ac:dyDescent="0.25">
      <c r="B23" s="3">
        <v>19</v>
      </c>
      <c r="C23" s="4" t="s">
        <v>22</v>
      </c>
      <c r="D23" s="4">
        <v>66</v>
      </c>
      <c r="E23" s="4"/>
      <c r="F23" s="5">
        <v>6339.75</v>
      </c>
      <c r="G23" s="24">
        <f t="shared" si="0"/>
        <v>418423.5</v>
      </c>
      <c r="H23" s="6"/>
    </row>
    <row r="24" spans="2:8" s="7" customFormat="1" ht="12.75" thickBot="1" x14ac:dyDescent="0.25">
      <c r="B24" s="3">
        <v>20</v>
      </c>
      <c r="C24" s="4" t="s">
        <v>23</v>
      </c>
      <c r="D24" s="4">
        <v>66</v>
      </c>
      <c r="E24" s="4"/>
      <c r="F24" s="5">
        <v>7998</v>
      </c>
      <c r="G24" s="24">
        <f t="shared" si="0"/>
        <v>527868</v>
      </c>
      <c r="H24" s="6"/>
    </row>
    <row r="25" spans="2:8" s="7" customFormat="1" ht="12.75" thickBot="1" x14ac:dyDescent="0.25">
      <c r="B25" s="3">
        <v>21</v>
      </c>
      <c r="C25" s="4" t="s">
        <v>24</v>
      </c>
      <c r="D25" s="4">
        <v>66</v>
      </c>
      <c r="E25" s="4"/>
      <c r="F25" s="5">
        <v>9121.5</v>
      </c>
      <c r="G25" s="24">
        <f t="shared" si="0"/>
        <v>602019</v>
      </c>
      <c r="H25" s="6"/>
    </row>
    <row r="26" spans="2:8" s="7" customFormat="1" ht="12.75" thickBot="1" x14ac:dyDescent="0.25">
      <c r="B26" s="3">
        <v>22</v>
      </c>
      <c r="C26" s="4" t="s">
        <v>25</v>
      </c>
      <c r="D26" s="4">
        <v>97</v>
      </c>
      <c r="E26" s="4"/>
      <c r="F26" s="5">
        <v>1300</v>
      </c>
      <c r="G26" s="24">
        <f t="shared" si="0"/>
        <v>126100</v>
      </c>
      <c r="H26" s="6"/>
    </row>
    <row r="27" spans="2:8" s="7" customFormat="1" ht="12.75" thickBot="1" x14ac:dyDescent="0.25">
      <c r="B27" s="3">
        <v>23</v>
      </c>
      <c r="C27" s="4" t="s">
        <v>26</v>
      </c>
      <c r="D27" s="4">
        <v>35</v>
      </c>
      <c r="E27" s="4"/>
      <c r="F27" s="5">
        <v>1215.2</v>
      </c>
      <c r="G27" s="24">
        <f t="shared" si="0"/>
        <v>42532</v>
      </c>
      <c r="H27" s="6"/>
    </row>
    <row r="28" spans="2:8" s="7" customFormat="1" ht="12.75" thickBot="1" x14ac:dyDescent="0.25">
      <c r="B28" s="3">
        <v>24</v>
      </c>
      <c r="C28" s="4" t="s">
        <v>27</v>
      </c>
      <c r="D28" s="4">
        <v>101</v>
      </c>
      <c r="E28" s="4"/>
      <c r="F28" s="5">
        <v>546.4</v>
      </c>
      <c r="G28" s="24">
        <f t="shared" si="0"/>
        <v>55186.399999999994</v>
      </c>
      <c r="H28" s="6"/>
    </row>
    <row r="29" spans="2:8" s="7" customFormat="1" ht="12.75" thickBot="1" x14ac:dyDescent="0.25">
      <c r="B29" s="3">
        <v>25</v>
      </c>
      <c r="C29" s="4" t="s">
        <v>28</v>
      </c>
      <c r="D29" s="4">
        <v>35</v>
      </c>
      <c r="E29" s="4"/>
      <c r="F29" s="5">
        <v>2184.8000000000002</v>
      </c>
      <c r="G29" s="24">
        <f t="shared" si="0"/>
        <v>76468</v>
      </c>
      <c r="H29" s="6"/>
    </row>
    <row r="30" spans="2:8" s="7" customFormat="1" ht="12.75" thickBot="1" x14ac:dyDescent="0.25">
      <c r="B30" s="3">
        <v>26</v>
      </c>
      <c r="C30" s="4" t="s">
        <v>29</v>
      </c>
      <c r="D30" s="4">
        <v>35</v>
      </c>
      <c r="E30" s="4"/>
      <c r="F30" s="5">
        <v>936</v>
      </c>
      <c r="G30" s="24">
        <f t="shared" si="0"/>
        <v>32760</v>
      </c>
      <c r="H30" s="6"/>
    </row>
    <row r="31" spans="2:8" s="7" customFormat="1" ht="12.75" thickBot="1" x14ac:dyDescent="0.25">
      <c r="B31" s="3">
        <v>27</v>
      </c>
      <c r="C31" s="4" t="s">
        <v>30</v>
      </c>
      <c r="D31" s="4">
        <v>66</v>
      </c>
      <c r="E31" s="4"/>
      <c r="F31" s="5">
        <v>4681.5</v>
      </c>
      <c r="G31" s="24">
        <f t="shared" si="0"/>
        <v>308979</v>
      </c>
      <c r="H31" s="6"/>
    </row>
    <row r="32" spans="2:8" s="7" customFormat="1" ht="12.75" thickBot="1" x14ac:dyDescent="0.25">
      <c r="B32" s="3">
        <v>28</v>
      </c>
      <c r="C32" s="4" t="s">
        <v>31</v>
      </c>
      <c r="D32" s="4">
        <v>66</v>
      </c>
      <c r="E32" s="4"/>
      <c r="F32" s="5">
        <v>2633.25</v>
      </c>
      <c r="G32" s="24">
        <f t="shared" si="0"/>
        <v>173794.5</v>
      </c>
      <c r="H32" s="6"/>
    </row>
    <row r="33" spans="2:8" s="7" customFormat="1" ht="12.75" thickBot="1" x14ac:dyDescent="0.25">
      <c r="B33" s="3">
        <v>29</v>
      </c>
      <c r="C33" s="4" t="s">
        <v>32</v>
      </c>
      <c r="D33" s="4">
        <v>35</v>
      </c>
      <c r="E33" s="4"/>
      <c r="F33" s="5">
        <v>2424.8000000000002</v>
      </c>
      <c r="G33" s="24">
        <f t="shared" si="0"/>
        <v>84868</v>
      </c>
      <c r="H33" s="6"/>
    </row>
    <row r="34" spans="2:8" s="7" customFormat="1" ht="12.75" thickBot="1" x14ac:dyDescent="0.25">
      <c r="B34" s="3">
        <v>30</v>
      </c>
      <c r="C34" s="4" t="s">
        <v>33</v>
      </c>
      <c r="D34" s="4">
        <v>140</v>
      </c>
      <c r="E34" s="4"/>
      <c r="F34" s="5">
        <v>1053</v>
      </c>
      <c r="G34" s="24">
        <f t="shared" si="0"/>
        <v>147420</v>
      </c>
      <c r="H34" s="6"/>
    </row>
    <row r="35" spans="2:8" s="7" customFormat="1" ht="12.75" thickBot="1" x14ac:dyDescent="0.25">
      <c r="B35" s="3">
        <v>31</v>
      </c>
      <c r="C35" s="4" t="s">
        <v>34</v>
      </c>
      <c r="D35" s="4">
        <v>140</v>
      </c>
      <c r="E35" s="4"/>
      <c r="F35" s="5">
        <v>1117.5</v>
      </c>
      <c r="G35" s="24">
        <f t="shared" si="0"/>
        <v>156450</v>
      </c>
      <c r="H35" s="6"/>
    </row>
    <row r="36" spans="2:8" s="7" customFormat="1" ht="12.75" thickBot="1" x14ac:dyDescent="0.25">
      <c r="B36" s="3">
        <v>32</v>
      </c>
      <c r="C36" s="4" t="s">
        <v>35</v>
      </c>
      <c r="D36" s="4">
        <v>140</v>
      </c>
      <c r="E36" s="4"/>
      <c r="F36" s="5">
        <v>1117.5</v>
      </c>
      <c r="G36" s="24">
        <f t="shared" si="0"/>
        <v>156450</v>
      </c>
      <c r="H36" s="6"/>
    </row>
    <row r="37" spans="2:8" s="7" customFormat="1" ht="12.75" thickBot="1" x14ac:dyDescent="0.25">
      <c r="B37" s="3">
        <v>33</v>
      </c>
      <c r="C37" s="4" t="s">
        <v>36</v>
      </c>
      <c r="D37" s="4">
        <v>140</v>
      </c>
      <c r="E37" s="4"/>
      <c r="F37" s="5">
        <v>1521.75</v>
      </c>
      <c r="G37" s="24">
        <f t="shared" si="0"/>
        <v>213045</v>
      </c>
      <c r="H37" s="6"/>
    </row>
    <row r="38" spans="2:8" s="7" customFormat="1" ht="12.75" thickBot="1" x14ac:dyDescent="0.25">
      <c r="B38" s="3">
        <v>34</v>
      </c>
      <c r="C38" s="4" t="s">
        <v>37</v>
      </c>
      <c r="D38" s="4">
        <v>35</v>
      </c>
      <c r="E38" s="4"/>
      <c r="F38" s="5">
        <v>2762.4</v>
      </c>
      <c r="G38" s="24">
        <f t="shared" si="0"/>
        <v>96684</v>
      </c>
      <c r="H38" s="6"/>
    </row>
    <row r="39" spans="2:8" s="7" customFormat="1" ht="12.75" thickBot="1" x14ac:dyDescent="0.25">
      <c r="B39" s="3">
        <v>35</v>
      </c>
      <c r="C39" s="4" t="s">
        <v>38</v>
      </c>
      <c r="D39" s="4">
        <v>35</v>
      </c>
      <c r="E39" s="4"/>
      <c r="F39" s="5">
        <v>16671.75</v>
      </c>
      <c r="G39" s="24">
        <f t="shared" si="0"/>
        <v>583511.25</v>
      </c>
      <c r="H39" s="6"/>
    </row>
    <row r="40" spans="2:8" s="7" customFormat="1" ht="12.75" thickBot="1" x14ac:dyDescent="0.25">
      <c r="B40" s="3">
        <v>36</v>
      </c>
      <c r="C40" s="4" t="s">
        <v>39</v>
      </c>
      <c r="D40" s="4">
        <v>35</v>
      </c>
      <c r="E40" s="4"/>
      <c r="F40" s="5">
        <v>6732.75</v>
      </c>
      <c r="G40" s="24">
        <f t="shared" si="0"/>
        <v>235646.25</v>
      </c>
      <c r="H40" s="6"/>
    </row>
    <row r="41" spans="2:8" s="7" customFormat="1" ht="12.75" thickBot="1" x14ac:dyDescent="0.25">
      <c r="B41" s="3">
        <v>37</v>
      </c>
      <c r="C41" s="4" t="s">
        <v>40</v>
      </c>
      <c r="D41" s="4">
        <v>66</v>
      </c>
      <c r="E41" s="4"/>
      <c r="F41" s="5">
        <v>4578.75</v>
      </c>
      <c r="G41" s="24">
        <f t="shared" si="0"/>
        <v>302197.5</v>
      </c>
      <c r="H41" s="6"/>
    </row>
    <row r="42" spans="2:8" s="7" customFormat="1" ht="12.75" thickBot="1" x14ac:dyDescent="0.25">
      <c r="B42" s="3">
        <v>38</v>
      </c>
      <c r="C42" s="4" t="s">
        <v>41</v>
      </c>
      <c r="D42" s="4">
        <v>31</v>
      </c>
      <c r="E42" s="4"/>
      <c r="F42" s="5">
        <v>14750.25</v>
      </c>
      <c r="G42" s="24">
        <f t="shared" si="0"/>
        <v>457257.75</v>
      </c>
      <c r="H42" s="6"/>
    </row>
    <row r="43" spans="2:8" s="7" customFormat="1" ht="12.75" thickBot="1" x14ac:dyDescent="0.25">
      <c r="B43" s="3">
        <v>39</v>
      </c>
      <c r="C43" s="4" t="s">
        <v>42</v>
      </c>
      <c r="D43" s="4">
        <v>31</v>
      </c>
      <c r="E43" s="4"/>
      <c r="F43" s="5">
        <v>1913.6</v>
      </c>
      <c r="G43" s="24">
        <f t="shared" si="0"/>
        <v>59321.599999999999</v>
      </c>
      <c r="H43" s="6"/>
    </row>
    <row r="44" spans="2:8" s="7" customFormat="1" ht="12.75" thickBot="1" x14ac:dyDescent="0.25">
      <c r="B44" s="3">
        <v>40</v>
      </c>
      <c r="C44" s="4" t="s">
        <v>43</v>
      </c>
      <c r="D44" s="4">
        <v>35</v>
      </c>
      <c r="E44" s="4"/>
      <c r="F44" s="5">
        <v>3893.6</v>
      </c>
      <c r="G44" s="24">
        <f t="shared" si="0"/>
        <v>136276</v>
      </c>
      <c r="H44" s="6"/>
    </row>
    <row r="45" spans="2:8" s="7" customFormat="1" ht="12.75" thickBot="1" x14ac:dyDescent="0.25">
      <c r="B45" s="3">
        <v>41</v>
      </c>
      <c r="C45" s="4" t="s">
        <v>44</v>
      </c>
      <c r="D45" s="4">
        <v>35</v>
      </c>
      <c r="E45" s="4"/>
      <c r="F45" s="5">
        <v>1872.8</v>
      </c>
      <c r="G45" s="24">
        <f t="shared" si="0"/>
        <v>65548</v>
      </c>
      <c r="H45" s="6"/>
    </row>
    <row r="46" spans="2:8" s="7" customFormat="1" ht="12.75" thickBot="1" x14ac:dyDescent="0.25">
      <c r="B46" s="3">
        <v>42</v>
      </c>
      <c r="C46" s="4" t="s">
        <v>45</v>
      </c>
      <c r="D46" s="4">
        <v>35</v>
      </c>
      <c r="E46" s="4"/>
      <c r="F46" s="5">
        <v>92</v>
      </c>
      <c r="G46" s="24">
        <f t="shared" si="0"/>
        <v>3220</v>
      </c>
      <c r="H46" s="6"/>
    </row>
    <row r="47" spans="2:8" s="7" customFormat="1" ht="12.75" thickBot="1" x14ac:dyDescent="0.25">
      <c r="B47" s="3">
        <v>43</v>
      </c>
      <c r="C47" s="4" t="s">
        <v>46</v>
      </c>
      <c r="D47" s="4">
        <v>31</v>
      </c>
      <c r="E47" s="4"/>
      <c r="F47" s="5">
        <v>6639.75</v>
      </c>
      <c r="G47" s="24">
        <f t="shared" si="0"/>
        <v>205832.25</v>
      </c>
      <c r="H47" s="6"/>
    </row>
    <row r="48" spans="2:8" s="7" customFormat="1" ht="12.75" thickBot="1" x14ac:dyDescent="0.25">
      <c r="B48" s="3">
        <v>44</v>
      </c>
      <c r="C48" s="4" t="s">
        <v>47</v>
      </c>
      <c r="D48" s="4">
        <v>31</v>
      </c>
      <c r="E48" s="4"/>
      <c r="F48" s="5">
        <v>3048.8</v>
      </c>
      <c r="G48" s="24">
        <f t="shared" si="0"/>
        <v>94512.8</v>
      </c>
      <c r="H48" s="6"/>
    </row>
    <row r="49" spans="2:8" s="7" customFormat="1" ht="12.75" thickBot="1" x14ac:dyDescent="0.25">
      <c r="B49" s="3">
        <v>45</v>
      </c>
      <c r="C49" s="4" t="s">
        <v>48</v>
      </c>
      <c r="D49" s="4">
        <v>31</v>
      </c>
      <c r="E49" s="4"/>
      <c r="F49" s="5">
        <v>7310.25</v>
      </c>
      <c r="G49" s="24">
        <f t="shared" si="0"/>
        <v>226617.75</v>
      </c>
      <c r="H49" s="6"/>
    </row>
    <row r="50" spans="2:8" s="7" customFormat="1" ht="12.75" thickBot="1" x14ac:dyDescent="0.25">
      <c r="B50" s="3">
        <v>46</v>
      </c>
      <c r="C50" s="4" t="s">
        <v>49</v>
      </c>
      <c r="D50" s="4">
        <v>3</v>
      </c>
      <c r="E50" s="4"/>
      <c r="F50" s="5">
        <v>6636</v>
      </c>
      <c r="G50" s="24">
        <f t="shared" si="0"/>
        <v>19908</v>
      </c>
      <c r="H50" s="6"/>
    </row>
    <row r="51" spans="2:8" s="7" customFormat="1" ht="12.75" thickBot="1" x14ac:dyDescent="0.25">
      <c r="B51" s="3">
        <v>47</v>
      </c>
      <c r="C51" s="4" t="s">
        <v>50</v>
      </c>
      <c r="D51" s="4">
        <v>3</v>
      </c>
      <c r="E51" s="4"/>
      <c r="F51" s="5">
        <v>9710.4</v>
      </c>
      <c r="G51" s="24">
        <f t="shared" si="0"/>
        <v>29131.199999999997</v>
      </c>
      <c r="H51" s="6"/>
    </row>
    <row r="52" spans="2:8" s="7" customFormat="1" ht="12.75" thickBot="1" x14ac:dyDescent="0.25">
      <c r="B52" s="3">
        <v>48</v>
      </c>
      <c r="C52" s="4" t="s">
        <v>51</v>
      </c>
      <c r="D52" s="4">
        <v>3</v>
      </c>
      <c r="E52" s="4"/>
      <c r="F52" s="5">
        <v>7395.2</v>
      </c>
      <c r="G52" s="24">
        <f t="shared" si="0"/>
        <v>22185.599999999999</v>
      </c>
      <c r="H52" s="6"/>
    </row>
    <row r="53" spans="2:8" s="7" customFormat="1" ht="24.75" thickBot="1" x14ac:dyDescent="0.25">
      <c r="B53" s="3">
        <v>49</v>
      </c>
      <c r="C53" s="4" t="s">
        <v>52</v>
      </c>
      <c r="D53" s="4">
        <v>4</v>
      </c>
      <c r="E53" s="4"/>
      <c r="F53" s="5">
        <v>789.6</v>
      </c>
      <c r="G53" s="24">
        <f t="shared" si="0"/>
        <v>3158.4</v>
      </c>
      <c r="H53" s="6"/>
    </row>
    <row r="54" spans="2:8" s="7" customFormat="1" ht="12.75" thickBot="1" x14ac:dyDescent="0.25">
      <c r="B54" s="3">
        <v>50</v>
      </c>
      <c r="C54" s="4" t="s">
        <v>53</v>
      </c>
      <c r="D54" s="4">
        <v>3</v>
      </c>
      <c r="E54" s="4"/>
      <c r="F54" s="5">
        <v>10377.6</v>
      </c>
      <c r="G54" s="24">
        <f t="shared" si="0"/>
        <v>31132.800000000003</v>
      </c>
      <c r="H54" s="6"/>
    </row>
    <row r="55" spans="2:8" s="7" customFormat="1" ht="12.75" thickBot="1" x14ac:dyDescent="0.25">
      <c r="B55" s="3">
        <v>51</v>
      </c>
      <c r="C55" s="4" t="s">
        <v>54</v>
      </c>
      <c r="D55" s="4">
        <v>2</v>
      </c>
      <c r="E55" s="4"/>
      <c r="F55" s="5">
        <v>25023.200000000001</v>
      </c>
      <c r="G55" s="24">
        <f t="shared" si="0"/>
        <v>50046.400000000001</v>
      </c>
      <c r="H55" s="6"/>
    </row>
    <row r="56" spans="2:8" s="7" customFormat="1" ht="12.75" thickBot="1" x14ac:dyDescent="0.25">
      <c r="B56" s="3">
        <v>52</v>
      </c>
      <c r="C56" s="4" t="s">
        <v>55</v>
      </c>
      <c r="D56" s="4">
        <v>5</v>
      </c>
      <c r="E56" s="4"/>
      <c r="F56" s="5">
        <v>90462.75</v>
      </c>
      <c r="G56" s="24">
        <f t="shared" si="0"/>
        <v>452313.75</v>
      </c>
      <c r="H56" s="6"/>
    </row>
    <row r="57" spans="2:8" s="7" customFormat="1" ht="12.75" thickBot="1" x14ac:dyDescent="0.25">
      <c r="B57" s="3">
        <v>53</v>
      </c>
      <c r="C57" s="4" t="s">
        <v>56</v>
      </c>
      <c r="D57" s="4">
        <v>4</v>
      </c>
      <c r="E57" s="4"/>
      <c r="F57" s="5">
        <v>33876.800000000003</v>
      </c>
      <c r="G57" s="24">
        <f t="shared" si="0"/>
        <v>135507.20000000001</v>
      </c>
      <c r="H57" s="6"/>
    </row>
    <row r="58" spans="2:8" s="7" customFormat="1" ht="12.75" thickBot="1" x14ac:dyDescent="0.25">
      <c r="B58" s="3">
        <v>54</v>
      </c>
      <c r="C58" s="4" t="s">
        <v>57</v>
      </c>
      <c r="D58" s="4">
        <v>1</v>
      </c>
      <c r="E58" s="4"/>
      <c r="F58" s="5">
        <v>23675.200000000001</v>
      </c>
      <c r="G58" s="24">
        <f t="shared" si="0"/>
        <v>23675.200000000001</v>
      </c>
      <c r="H58" s="8">
        <f>SUM(G9:G58)</f>
        <v>11427665.6</v>
      </c>
    </row>
    <row r="59" spans="2:8" s="7" customFormat="1" ht="12.75" thickBot="1" x14ac:dyDescent="0.25">
      <c r="B59" s="10"/>
      <c r="C59" s="10"/>
      <c r="D59" s="10"/>
      <c r="E59" s="6"/>
      <c r="F59" s="25" t="s">
        <v>82</v>
      </c>
      <c r="G59" s="26">
        <f>SUM(G5:G58)</f>
        <v>129045110.60000002</v>
      </c>
      <c r="H59" s="56">
        <v>1</v>
      </c>
    </row>
    <row r="60" spans="2:8" s="7" customFormat="1" ht="12.75" thickBot="1" x14ac:dyDescent="0.25">
      <c r="E60" s="6"/>
      <c r="F60" s="25" t="s">
        <v>83</v>
      </c>
      <c r="G60" s="26">
        <f>G59*10%</f>
        <v>12904511.060000002</v>
      </c>
      <c r="H60" s="6"/>
    </row>
    <row r="61" spans="2:8" s="7" customFormat="1" ht="12.75" thickBot="1" x14ac:dyDescent="0.25">
      <c r="E61" s="6"/>
      <c r="F61" s="25" t="s">
        <v>84</v>
      </c>
      <c r="G61" s="26">
        <f>G60*19%</f>
        <v>2451857.1014000005</v>
      </c>
      <c r="H61" s="6"/>
    </row>
    <row r="62" spans="2:8" s="7" customFormat="1" ht="12.75" thickBot="1" x14ac:dyDescent="0.25">
      <c r="E62" s="6"/>
      <c r="F62" s="25" t="s">
        <v>58</v>
      </c>
      <c r="G62" s="26">
        <f>SUM(G59:G61)-0.01</f>
        <v>144401478.75140002</v>
      </c>
      <c r="H62" s="6"/>
    </row>
    <row r="63" spans="2:8" s="7" customFormat="1" ht="12" x14ac:dyDescent="0.2">
      <c r="B63" s="6"/>
      <c r="C63" s="6"/>
      <c r="D63" s="6"/>
      <c r="E63" s="6"/>
      <c r="F63" s="6"/>
      <c r="G63" s="6"/>
      <c r="H63" s="6"/>
    </row>
    <row r="64" spans="2:8" s="7" customFormat="1" ht="12" x14ac:dyDescent="0.2">
      <c r="B64" s="6"/>
      <c r="C64" s="6"/>
      <c r="D64" s="6"/>
      <c r="E64" s="6"/>
      <c r="F64" s="6"/>
      <c r="G64" s="6"/>
      <c r="H64" s="6"/>
    </row>
    <row r="65" spans="1:11" s="7" customFormat="1" ht="12" x14ac:dyDescent="0.2">
      <c r="A65" s="27"/>
      <c r="B65" s="27" t="s">
        <v>87</v>
      </c>
      <c r="C65" s="28" t="s">
        <v>88</v>
      </c>
      <c r="D65" s="28" t="s">
        <v>89</v>
      </c>
      <c r="E65" s="28" t="s">
        <v>90</v>
      </c>
      <c r="F65" s="28" t="s">
        <v>91</v>
      </c>
      <c r="G65" s="6"/>
      <c r="K65" s="6"/>
    </row>
    <row r="66" spans="1:11" s="7" customFormat="1" ht="12" x14ac:dyDescent="0.2">
      <c r="A66" s="29" t="s">
        <v>92</v>
      </c>
      <c r="B66" s="30">
        <v>0.02</v>
      </c>
      <c r="C66" s="31">
        <f>+G66/1.1189999999</f>
        <v>2580902.2120519131</v>
      </c>
      <c r="D66" s="31">
        <f>+C66*10%</f>
        <v>258090.22120519134</v>
      </c>
      <c r="E66" s="31">
        <f>+D66*19%</f>
        <v>49037.142028986353</v>
      </c>
      <c r="F66" s="31">
        <f>+C66+D66+E66</f>
        <v>2888029.5752860908</v>
      </c>
      <c r="G66" s="32">
        <f>G$62*B66</f>
        <v>2888029.5750280004</v>
      </c>
    </row>
    <row r="67" spans="1:11" s="7" customFormat="1" ht="12" x14ac:dyDescent="0.2">
      <c r="A67" s="29" t="s">
        <v>93</v>
      </c>
      <c r="B67" s="30">
        <v>0.97</v>
      </c>
      <c r="C67" s="31">
        <f>+G67/1.1189999999</f>
        <v>125173757.28451778</v>
      </c>
      <c r="D67" s="31">
        <f t="shared" ref="D67:D68" si="1">+C67*10%</f>
        <v>12517375.728451779</v>
      </c>
      <c r="E67" s="31">
        <f t="shared" ref="E67:E68" si="2">+D67*19%</f>
        <v>2378301.388405838</v>
      </c>
      <c r="F67" s="31">
        <f t="shared" ref="F67:F68" si="3">+C67+D67+E67</f>
        <v>140069434.40137538</v>
      </c>
      <c r="G67" s="32">
        <f>G$62*B67</f>
        <v>140069434.38885802</v>
      </c>
    </row>
    <row r="68" spans="1:11" s="7" customFormat="1" ht="12" x14ac:dyDescent="0.2">
      <c r="A68" s="29" t="s">
        <v>94</v>
      </c>
      <c r="B68" s="30">
        <v>0.01</v>
      </c>
      <c r="C68" s="31">
        <f>+G68/1.1189999999</f>
        <v>1290451.1060259566</v>
      </c>
      <c r="D68" s="31">
        <f t="shared" si="1"/>
        <v>129045.11060259567</v>
      </c>
      <c r="E68" s="31">
        <f t="shared" si="2"/>
        <v>24518.571014493176</v>
      </c>
      <c r="F68" s="31">
        <f t="shared" si="3"/>
        <v>1444014.7876430454</v>
      </c>
      <c r="G68" s="32">
        <f>G$62*B68</f>
        <v>1444014.7875140002</v>
      </c>
    </row>
    <row r="69" spans="1:11" s="7" customFormat="1" ht="12" x14ac:dyDescent="0.2">
      <c r="A69" s="29"/>
      <c r="B69" s="29"/>
      <c r="C69" s="33">
        <f>SUM(C66:C68)</f>
        <v>129045110.60259566</v>
      </c>
      <c r="D69" s="33">
        <f t="shared" ref="D69:E69" si="4">SUM(D66:D68)</f>
        <v>12904511.060259566</v>
      </c>
      <c r="E69" s="33">
        <f t="shared" si="4"/>
        <v>2451857.1014493178</v>
      </c>
      <c r="F69" s="33">
        <f>SUM(F66:F68)</f>
        <v>144401478.76430452</v>
      </c>
      <c r="G69" s="32">
        <f>SUM(G66:G68)</f>
        <v>144401478.75140002</v>
      </c>
    </row>
    <row r="70" spans="1:11" s="7" customFormat="1" ht="12" x14ac:dyDescent="0.2">
      <c r="B70" s="6"/>
      <c r="C70" s="6"/>
      <c r="D70" s="6"/>
      <c r="E70" s="6"/>
      <c r="F70" s="6"/>
      <c r="G70" s="6"/>
      <c r="H70" s="6"/>
    </row>
    <row r="71" spans="1:11" s="7" customFormat="1" ht="12" x14ac:dyDescent="0.2">
      <c r="B71" s="6"/>
      <c r="C71" s="6"/>
      <c r="D71" s="6"/>
      <c r="E71" s="6"/>
      <c r="F71" s="6"/>
      <c r="G71" s="6"/>
      <c r="H71" s="6"/>
    </row>
  </sheetData>
  <mergeCells count="3">
    <mergeCell ref="B2:G2"/>
    <mergeCell ref="B3:G3"/>
    <mergeCell ref="C1:G1"/>
  </mergeCells>
  <pageMargins left="0.35433070866141736" right="0.47244094488188981" top="0.31496062992125984" bottom="0.35433070866141736" header="0.31496062992125984" footer="0.31496062992125984"/>
  <pageSetup scale="8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FBF45-3285-4053-8C18-B29753B6EDB7}">
  <dimension ref="A1:K71"/>
  <sheetViews>
    <sheetView topLeftCell="A31" workbookViewId="0">
      <selection activeCell="D49" sqref="D49"/>
    </sheetView>
  </sheetViews>
  <sheetFormatPr baseColWidth="10" defaultRowHeight="15" x14ac:dyDescent="0.25"/>
  <cols>
    <col min="1" max="1" width="3.28515625" bestFit="1" customWidth="1"/>
    <col min="2" max="2" width="4.5703125" bestFit="1" customWidth="1"/>
    <col min="3" max="3" width="33.85546875" customWidth="1"/>
    <col min="4" max="4" width="13.140625" bestFit="1" customWidth="1"/>
    <col min="5" max="5" width="12.140625" bestFit="1" customWidth="1"/>
    <col min="6" max="6" width="14.140625" bestFit="1" customWidth="1"/>
    <col min="7" max="8" width="14.7109375" bestFit="1" customWidth="1"/>
    <col min="9" max="9" width="14.28515625" bestFit="1" customWidth="1"/>
    <col min="10" max="10" width="6" bestFit="1" customWidth="1"/>
  </cols>
  <sheetData>
    <row r="1" spans="2:9" s="7" customFormat="1" ht="23.25" customHeight="1" x14ac:dyDescent="0.2">
      <c r="C1" s="97" t="s">
        <v>102</v>
      </c>
      <c r="D1" s="97"/>
      <c r="E1" s="97"/>
      <c r="F1" s="97"/>
      <c r="G1" s="97"/>
    </row>
    <row r="2" spans="2:9" s="7" customFormat="1" ht="22.9" customHeight="1" x14ac:dyDescent="0.2">
      <c r="B2" s="98" t="s">
        <v>98</v>
      </c>
      <c r="C2" s="98"/>
      <c r="D2" s="98"/>
      <c r="E2" s="98"/>
      <c r="F2" s="98"/>
      <c r="G2" s="98"/>
      <c r="H2" s="6"/>
      <c r="I2" s="6"/>
    </row>
    <row r="3" spans="2:9" s="7" customFormat="1" ht="15" customHeight="1" thickBot="1" x14ac:dyDescent="0.25">
      <c r="B3" s="99" t="s">
        <v>78</v>
      </c>
      <c r="C3" s="99"/>
      <c r="D3" s="99"/>
      <c r="E3" s="99"/>
      <c r="F3" s="99"/>
      <c r="G3" s="99"/>
      <c r="H3" s="6"/>
      <c r="I3" s="6"/>
    </row>
    <row r="4" spans="2:9" s="7" customFormat="1" ht="12" customHeight="1" thickBot="1" x14ac:dyDescent="0.25">
      <c r="B4" s="23" t="s">
        <v>0</v>
      </c>
      <c r="C4" s="23" t="s">
        <v>1</v>
      </c>
      <c r="D4" s="23" t="s">
        <v>79</v>
      </c>
      <c r="E4" s="23" t="s">
        <v>80</v>
      </c>
      <c r="F4" s="23" t="s">
        <v>81</v>
      </c>
      <c r="G4" s="23" t="s">
        <v>6</v>
      </c>
      <c r="H4" s="6"/>
      <c r="I4" s="6"/>
    </row>
    <row r="5" spans="2:9" s="7" customFormat="1" ht="12.75" thickBot="1" x14ac:dyDescent="0.25">
      <c r="B5" s="3">
        <v>1</v>
      </c>
      <c r="C5" s="4" t="s">
        <v>59</v>
      </c>
      <c r="D5" s="4">
        <v>31</v>
      </c>
      <c r="E5" s="4">
        <v>30</v>
      </c>
      <c r="F5" s="5">
        <v>2700125</v>
      </c>
      <c r="G5" s="24">
        <f>(F5/30)*D5*E5</f>
        <v>83703875.000000015</v>
      </c>
      <c r="H5" s="6"/>
    </row>
    <row r="6" spans="2:9" s="7" customFormat="1" ht="12.75" thickBot="1" x14ac:dyDescent="0.25">
      <c r="B6" s="3">
        <v>2</v>
      </c>
      <c r="C6" s="4" t="s">
        <v>60</v>
      </c>
      <c r="D6" s="4">
        <v>9</v>
      </c>
      <c r="E6" s="4">
        <v>30</v>
      </c>
      <c r="F6" s="5">
        <v>2700125</v>
      </c>
      <c r="G6" s="24">
        <f>(F6/30)*D6*E6</f>
        <v>24301125</v>
      </c>
      <c r="H6" s="8"/>
    </row>
    <row r="7" spans="2:9" s="7" customFormat="1" ht="12.75" thickBot="1" x14ac:dyDescent="0.25">
      <c r="B7" s="3">
        <v>3</v>
      </c>
      <c r="C7" s="4" t="s">
        <v>61</v>
      </c>
      <c r="D7" s="4">
        <v>1</v>
      </c>
      <c r="E7" s="4">
        <v>30</v>
      </c>
      <c r="F7" s="5">
        <v>2700125</v>
      </c>
      <c r="G7" s="24">
        <f>D7*F7</f>
        <v>2700125</v>
      </c>
      <c r="H7" s="6"/>
    </row>
    <row r="8" spans="2:9" s="7" customFormat="1" ht="12.75" thickBot="1" x14ac:dyDescent="0.25">
      <c r="B8" s="3">
        <v>4</v>
      </c>
      <c r="C8" s="4" t="s">
        <v>7</v>
      </c>
      <c r="D8" s="4">
        <v>4</v>
      </c>
      <c r="E8" s="4">
        <v>30</v>
      </c>
      <c r="F8" s="5">
        <v>1728080</v>
      </c>
      <c r="G8" s="24">
        <f t="shared" ref="G8:G58" si="0">D8*F8</f>
        <v>6912320</v>
      </c>
      <c r="H8" s="8">
        <f>SUM(G5:G8)</f>
        <v>117617445.00000001</v>
      </c>
    </row>
    <row r="9" spans="2:9" s="7" customFormat="1" ht="12.75" thickBot="1" x14ac:dyDescent="0.25">
      <c r="B9" s="3">
        <v>5</v>
      </c>
      <c r="C9" s="4" t="s">
        <v>8</v>
      </c>
      <c r="D9" s="4">
        <v>35</v>
      </c>
      <c r="E9" s="4"/>
      <c r="F9" s="5">
        <v>2352</v>
      </c>
      <c r="G9" s="24">
        <f t="shared" si="0"/>
        <v>82320</v>
      </c>
      <c r="H9" s="6"/>
    </row>
    <row r="10" spans="2:9" s="7" customFormat="1" ht="12.75" thickBot="1" x14ac:dyDescent="0.25">
      <c r="B10" s="3">
        <v>6</v>
      </c>
      <c r="C10" s="4" t="s">
        <v>9</v>
      </c>
      <c r="D10" s="4">
        <v>66</v>
      </c>
      <c r="E10" s="4"/>
      <c r="F10" s="5">
        <v>2299.1999999999998</v>
      </c>
      <c r="G10" s="24">
        <f t="shared" si="0"/>
        <v>151747.19999999998</v>
      </c>
      <c r="H10" s="6"/>
    </row>
    <row r="11" spans="2:9" s="7" customFormat="1" ht="24.75" thickBot="1" x14ac:dyDescent="0.25">
      <c r="B11" s="3">
        <v>7</v>
      </c>
      <c r="C11" s="4" t="s">
        <v>10</v>
      </c>
      <c r="D11" s="4">
        <v>66</v>
      </c>
      <c r="E11" s="4"/>
      <c r="F11" s="5">
        <v>1904.8</v>
      </c>
      <c r="G11" s="24">
        <f t="shared" si="0"/>
        <v>125716.8</v>
      </c>
      <c r="H11" s="6"/>
    </row>
    <row r="12" spans="2:9" s="7" customFormat="1" ht="12.75" thickBot="1" x14ac:dyDescent="0.25">
      <c r="B12" s="3">
        <v>8</v>
      </c>
      <c r="C12" s="4" t="s">
        <v>11</v>
      </c>
      <c r="D12" s="4">
        <v>62</v>
      </c>
      <c r="E12" s="4"/>
      <c r="F12" s="5">
        <v>5910.75</v>
      </c>
      <c r="G12" s="24">
        <f t="shared" si="0"/>
        <v>366466.5</v>
      </c>
      <c r="H12" s="6"/>
    </row>
    <row r="13" spans="2:9" s="7" customFormat="1" ht="12.75" thickBot="1" x14ac:dyDescent="0.25">
      <c r="B13" s="3">
        <v>9</v>
      </c>
      <c r="C13" s="4" t="s">
        <v>12</v>
      </c>
      <c r="D13" s="4">
        <v>163</v>
      </c>
      <c r="E13" s="4"/>
      <c r="F13" s="5">
        <v>3579.75</v>
      </c>
      <c r="G13" s="24">
        <f t="shared" si="0"/>
        <v>583499.25</v>
      </c>
      <c r="H13" s="6"/>
    </row>
    <row r="14" spans="2:9" s="7" customFormat="1" ht="24.75" thickBot="1" x14ac:dyDescent="0.25">
      <c r="B14" s="3">
        <v>10</v>
      </c>
      <c r="C14" s="4" t="s">
        <v>13</v>
      </c>
      <c r="D14" s="4">
        <v>140</v>
      </c>
      <c r="E14" s="4"/>
      <c r="F14" s="5">
        <v>2646</v>
      </c>
      <c r="G14" s="24">
        <f t="shared" si="0"/>
        <v>370440</v>
      </c>
      <c r="H14" s="6"/>
    </row>
    <row r="15" spans="2:9" s="7" customFormat="1" ht="12.75" thickBot="1" x14ac:dyDescent="0.25">
      <c r="B15" s="3">
        <v>11</v>
      </c>
      <c r="C15" s="4" t="s">
        <v>14</v>
      </c>
      <c r="D15" s="4">
        <v>35</v>
      </c>
      <c r="E15" s="4"/>
      <c r="F15" s="5">
        <v>2288.8000000000002</v>
      </c>
      <c r="G15" s="24">
        <f t="shared" si="0"/>
        <v>80108</v>
      </c>
      <c r="H15" s="6"/>
    </row>
    <row r="16" spans="2:9" s="7" customFormat="1" ht="12.75" thickBot="1" x14ac:dyDescent="0.25">
      <c r="B16" s="3">
        <v>12</v>
      </c>
      <c r="C16" s="4" t="s">
        <v>15</v>
      </c>
      <c r="D16" s="4">
        <v>330</v>
      </c>
      <c r="E16" s="4"/>
      <c r="F16" s="5">
        <v>4366.5</v>
      </c>
      <c r="G16" s="24">
        <f t="shared" si="0"/>
        <v>1440945</v>
      </c>
      <c r="H16" s="6"/>
    </row>
    <row r="17" spans="2:8" s="7" customFormat="1" ht="12.75" thickBot="1" x14ac:dyDescent="0.25">
      <c r="B17" s="3">
        <v>13</v>
      </c>
      <c r="C17" s="4" t="s">
        <v>16</v>
      </c>
      <c r="D17" s="4">
        <v>66</v>
      </c>
      <c r="E17" s="4"/>
      <c r="F17" s="5">
        <v>10107.75</v>
      </c>
      <c r="G17" s="24">
        <f t="shared" si="0"/>
        <v>667111.5</v>
      </c>
      <c r="H17" s="6"/>
    </row>
    <row r="18" spans="2:8" s="7" customFormat="1" ht="12.75" thickBot="1" x14ac:dyDescent="0.25">
      <c r="B18" s="3">
        <v>14</v>
      </c>
      <c r="C18" s="4" t="s">
        <v>17</v>
      </c>
      <c r="D18" s="4">
        <v>35</v>
      </c>
      <c r="E18" s="4"/>
      <c r="F18" s="5">
        <v>1596.8</v>
      </c>
      <c r="G18" s="24">
        <f t="shared" si="0"/>
        <v>55888</v>
      </c>
      <c r="H18" s="6"/>
    </row>
    <row r="19" spans="2:8" s="7" customFormat="1" ht="12.75" thickBot="1" x14ac:dyDescent="0.25">
      <c r="B19" s="3">
        <v>15</v>
      </c>
      <c r="C19" s="4" t="s">
        <v>18</v>
      </c>
      <c r="D19" s="4">
        <v>31</v>
      </c>
      <c r="E19" s="4"/>
      <c r="F19" s="5">
        <v>6336.75</v>
      </c>
      <c r="G19" s="24">
        <f t="shared" si="0"/>
        <v>196439.25</v>
      </c>
      <c r="H19" s="6"/>
    </row>
    <row r="20" spans="2:8" s="7" customFormat="1" ht="12.75" thickBot="1" x14ac:dyDescent="0.25">
      <c r="B20" s="3">
        <v>16</v>
      </c>
      <c r="C20" s="4" t="s">
        <v>19</v>
      </c>
      <c r="D20" s="4">
        <v>66</v>
      </c>
      <c r="E20" s="4"/>
      <c r="F20" s="5">
        <v>4341</v>
      </c>
      <c r="G20" s="24">
        <f t="shared" si="0"/>
        <v>286506</v>
      </c>
      <c r="H20" s="6"/>
    </row>
    <row r="21" spans="2:8" s="7" customFormat="1" ht="12.75" thickBot="1" x14ac:dyDescent="0.25">
      <c r="B21" s="3">
        <v>17</v>
      </c>
      <c r="C21" s="4" t="s">
        <v>20</v>
      </c>
      <c r="D21" s="4">
        <v>62</v>
      </c>
      <c r="E21" s="4"/>
      <c r="F21" s="5">
        <v>5657.25</v>
      </c>
      <c r="G21" s="24">
        <f t="shared" si="0"/>
        <v>350749.5</v>
      </c>
      <c r="H21" s="6"/>
    </row>
    <row r="22" spans="2:8" s="7" customFormat="1" ht="12.75" thickBot="1" x14ac:dyDescent="0.25">
      <c r="B22" s="3">
        <v>18</v>
      </c>
      <c r="C22" s="4" t="s">
        <v>21</v>
      </c>
      <c r="D22" s="4">
        <v>66</v>
      </c>
      <c r="E22" s="4"/>
      <c r="F22" s="5">
        <v>4752.75</v>
      </c>
      <c r="G22" s="24">
        <f t="shared" si="0"/>
        <v>313681.5</v>
      </c>
      <c r="H22" s="6"/>
    </row>
    <row r="23" spans="2:8" s="7" customFormat="1" ht="12.75" thickBot="1" x14ac:dyDescent="0.25">
      <c r="B23" s="3">
        <v>19</v>
      </c>
      <c r="C23" s="4" t="s">
        <v>22</v>
      </c>
      <c r="D23" s="4">
        <v>66</v>
      </c>
      <c r="E23" s="4"/>
      <c r="F23" s="5">
        <v>6339.75</v>
      </c>
      <c r="G23" s="24">
        <f t="shared" si="0"/>
        <v>418423.5</v>
      </c>
      <c r="H23" s="6"/>
    </row>
    <row r="24" spans="2:8" s="7" customFormat="1" ht="12.75" thickBot="1" x14ac:dyDescent="0.25">
      <c r="B24" s="3">
        <v>20</v>
      </c>
      <c r="C24" s="4" t="s">
        <v>23</v>
      </c>
      <c r="D24" s="4">
        <v>66</v>
      </c>
      <c r="E24" s="4"/>
      <c r="F24" s="5">
        <v>7998</v>
      </c>
      <c r="G24" s="24">
        <f t="shared" si="0"/>
        <v>527868</v>
      </c>
      <c r="H24" s="6"/>
    </row>
    <row r="25" spans="2:8" s="7" customFormat="1" ht="12.75" thickBot="1" x14ac:dyDescent="0.25">
      <c r="B25" s="3">
        <v>21</v>
      </c>
      <c r="C25" s="4" t="s">
        <v>24</v>
      </c>
      <c r="D25" s="4">
        <v>66</v>
      </c>
      <c r="E25" s="4"/>
      <c r="F25" s="5">
        <v>9121.5</v>
      </c>
      <c r="G25" s="24">
        <f t="shared" si="0"/>
        <v>602019</v>
      </c>
      <c r="H25" s="6"/>
    </row>
    <row r="26" spans="2:8" s="7" customFormat="1" ht="12.75" thickBot="1" x14ac:dyDescent="0.25">
      <c r="B26" s="3">
        <v>22</v>
      </c>
      <c r="C26" s="4" t="s">
        <v>25</v>
      </c>
      <c r="D26" s="4">
        <v>97</v>
      </c>
      <c r="E26" s="4"/>
      <c r="F26" s="5">
        <v>1300</v>
      </c>
      <c r="G26" s="24">
        <f t="shared" si="0"/>
        <v>126100</v>
      </c>
      <c r="H26" s="6"/>
    </row>
    <row r="27" spans="2:8" s="7" customFormat="1" ht="12.75" thickBot="1" x14ac:dyDescent="0.25">
      <c r="B27" s="3">
        <v>23</v>
      </c>
      <c r="C27" s="4" t="s">
        <v>26</v>
      </c>
      <c r="D27" s="4">
        <v>35</v>
      </c>
      <c r="E27" s="4"/>
      <c r="F27" s="5">
        <v>1215.2</v>
      </c>
      <c r="G27" s="24">
        <f t="shared" si="0"/>
        <v>42532</v>
      </c>
      <c r="H27" s="6"/>
    </row>
    <row r="28" spans="2:8" s="7" customFormat="1" ht="12.75" thickBot="1" x14ac:dyDescent="0.25">
      <c r="B28" s="3">
        <v>24</v>
      </c>
      <c r="C28" s="4" t="s">
        <v>27</v>
      </c>
      <c r="D28" s="4">
        <v>101</v>
      </c>
      <c r="E28" s="4"/>
      <c r="F28" s="5">
        <v>546.4</v>
      </c>
      <c r="G28" s="24">
        <f t="shared" si="0"/>
        <v>55186.399999999994</v>
      </c>
      <c r="H28" s="6"/>
    </row>
    <row r="29" spans="2:8" s="7" customFormat="1" ht="12.75" thickBot="1" x14ac:dyDescent="0.25">
      <c r="B29" s="3">
        <v>25</v>
      </c>
      <c r="C29" s="4" t="s">
        <v>28</v>
      </c>
      <c r="D29" s="4">
        <v>35</v>
      </c>
      <c r="E29" s="4"/>
      <c r="F29" s="5">
        <v>2184.8000000000002</v>
      </c>
      <c r="G29" s="24">
        <f t="shared" si="0"/>
        <v>76468</v>
      </c>
      <c r="H29" s="6"/>
    </row>
    <row r="30" spans="2:8" s="7" customFormat="1" ht="12.75" thickBot="1" x14ac:dyDescent="0.25">
      <c r="B30" s="3">
        <v>26</v>
      </c>
      <c r="C30" s="4" t="s">
        <v>29</v>
      </c>
      <c r="D30" s="4">
        <v>35</v>
      </c>
      <c r="E30" s="4"/>
      <c r="F30" s="5">
        <v>936</v>
      </c>
      <c r="G30" s="24">
        <f t="shared" si="0"/>
        <v>32760</v>
      </c>
      <c r="H30" s="6"/>
    </row>
    <row r="31" spans="2:8" s="7" customFormat="1" ht="12.75" thickBot="1" x14ac:dyDescent="0.25">
      <c r="B31" s="3">
        <v>27</v>
      </c>
      <c r="C31" s="4" t="s">
        <v>30</v>
      </c>
      <c r="D31" s="4">
        <v>66</v>
      </c>
      <c r="E31" s="4"/>
      <c r="F31" s="5">
        <v>4681.5</v>
      </c>
      <c r="G31" s="24">
        <f t="shared" si="0"/>
        <v>308979</v>
      </c>
      <c r="H31" s="6"/>
    </row>
    <row r="32" spans="2:8" s="7" customFormat="1" ht="12.75" thickBot="1" x14ac:dyDescent="0.25">
      <c r="B32" s="3">
        <v>28</v>
      </c>
      <c r="C32" s="4" t="s">
        <v>31</v>
      </c>
      <c r="D32" s="4">
        <v>66</v>
      </c>
      <c r="E32" s="4"/>
      <c r="F32" s="5">
        <v>2633.25</v>
      </c>
      <c r="G32" s="24">
        <f t="shared" si="0"/>
        <v>173794.5</v>
      </c>
      <c r="H32" s="6"/>
    </row>
    <row r="33" spans="2:8" s="7" customFormat="1" ht="24.75" thickBot="1" x14ac:dyDescent="0.25">
      <c r="B33" s="3">
        <v>29</v>
      </c>
      <c r="C33" s="4" t="s">
        <v>32</v>
      </c>
      <c r="D33" s="4">
        <v>35</v>
      </c>
      <c r="E33" s="4"/>
      <c r="F33" s="5">
        <v>2424.8000000000002</v>
      </c>
      <c r="G33" s="24">
        <f t="shared" si="0"/>
        <v>84868</v>
      </c>
      <c r="H33" s="6"/>
    </row>
    <row r="34" spans="2:8" s="7" customFormat="1" ht="12.75" thickBot="1" x14ac:dyDescent="0.25">
      <c r="B34" s="3">
        <v>30</v>
      </c>
      <c r="C34" s="4" t="s">
        <v>33</v>
      </c>
      <c r="D34" s="4">
        <v>140</v>
      </c>
      <c r="E34" s="4"/>
      <c r="F34" s="5">
        <v>1053</v>
      </c>
      <c r="G34" s="24">
        <f t="shared" si="0"/>
        <v>147420</v>
      </c>
      <c r="H34" s="6"/>
    </row>
    <row r="35" spans="2:8" s="7" customFormat="1" ht="12.75" thickBot="1" x14ac:dyDescent="0.25">
      <c r="B35" s="3">
        <v>31</v>
      </c>
      <c r="C35" s="4" t="s">
        <v>34</v>
      </c>
      <c r="D35" s="4">
        <v>140</v>
      </c>
      <c r="E35" s="4"/>
      <c r="F35" s="5">
        <v>1117.5</v>
      </c>
      <c r="G35" s="24">
        <f t="shared" si="0"/>
        <v>156450</v>
      </c>
      <c r="H35" s="6"/>
    </row>
    <row r="36" spans="2:8" s="7" customFormat="1" ht="12.75" thickBot="1" x14ac:dyDescent="0.25">
      <c r="B36" s="3">
        <v>32</v>
      </c>
      <c r="C36" s="4" t="s">
        <v>35</v>
      </c>
      <c r="D36" s="4">
        <v>140</v>
      </c>
      <c r="E36" s="4"/>
      <c r="F36" s="5">
        <v>1117.5</v>
      </c>
      <c r="G36" s="24">
        <f t="shared" si="0"/>
        <v>156450</v>
      </c>
      <c r="H36" s="6"/>
    </row>
    <row r="37" spans="2:8" s="7" customFormat="1" ht="12.75" thickBot="1" x14ac:dyDescent="0.25">
      <c r="B37" s="3">
        <v>33</v>
      </c>
      <c r="C37" s="4" t="s">
        <v>36</v>
      </c>
      <c r="D37" s="4">
        <v>140</v>
      </c>
      <c r="E37" s="4"/>
      <c r="F37" s="5">
        <v>1521.75</v>
      </c>
      <c r="G37" s="24">
        <f t="shared" si="0"/>
        <v>213045</v>
      </c>
      <c r="H37" s="6"/>
    </row>
    <row r="38" spans="2:8" s="7" customFormat="1" ht="12.75" thickBot="1" x14ac:dyDescent="0.25">
      <c r="B38" s="3">
        <v>34</v>
      </c>
      <c r="C38" s="4" t="s">
        <v>37</v>
      </c>
      <c r="D38" s="4">
        <v>35</v>
      </c>
      <c r="E38" s="4"/>
      <c r="F38" s="5">
        <v>2762.4</v>
      </c>
      <c r="G38" s="24">
        <f t="shared" si="0"/>
        <v>96684</v>
      </c>
      <c r="H38" s="6"/>
    </row>
    <row r="39" spans="2:8" s="7" customFormat="1" ht="12.75" thickBot="1" x14ac:dyDescent="0.25">
      <c r="B39" s="3">
        <v>35</v>
      </c>
      <c r="C39" s="4" t="s">
        <v>38</v>
      </c>
      <c r="D39" s="4">
        <v>35</v>
      </c>
      <c r="E39" s="4"/>
      <c r="F39" s="5">
        <v>16671.75</v>
      </c>
      <c r="G39" s="24">
        <f t="shared" si="0"/>
        <v>583511.25</v>
      </c>
      <c r="H39" s="6"/>
    </row>
    <row r="40" spans="2:8" s="7" customFormat="1" ht="12.75" thickBot="1" x14ac:dyDescent="0.25">
      <c r="B40" s="3">
        <v>36</v>
      </c>
      <c r="C40" s="4" t="s">
        <v>39</v>
      </c>
      <c r="D40" s="4">
        <v>35</v>
      </c>
      <c r="E40" s="4"/>
      <c r="F40" s="5">
        <v>6732.75</v>
      </c>
      <c r="G40" s="24">
        <f t="shared" si="0"/>
        <v>235646.25</v>
      </c>
      <c r="H40" s="6"/>
    </row>
    <row r="41" spans="2:8" s="7" customFormat="1" ht="12.75" thickBot="1" x14ac:dyDescent="0.25">
      <c r="B41" s="3">
        <v>37</v>
      </c>
      <c r="C41" s="4" t="s">
        <v>40</v>
      </c>
      <c r="D41" s="4">
        <v>66</v>
      </c>
      <c r="E41" s="4"/>
      <c r="F41" s="5">
        <v>4578.75</v>
      </c>
      <c r="G41" s="24">
        <f t="shared" si="0"/>
        <v>302197.5</v>
      </c>
      <c r="H41" s="6"/>
    </row>
    <row r="42" spans="2:8" s="7" customFormat="1" ht="12.75" thickBot="1" x14ac:dyDescent="0.25">
      <c r="B42" s="3">
        <v>38</v>
      </c>
      <c r="C42" s="4" t="s">
        <v>41</v>
      </c>
      <c r="D42" s="4">
        <v>31</v>
      </c>
      <c r="E42" s="4"/>
      <c r="F42" s="5">
        <v>14750.25</v>
      </c>
      <c r="G42" s="24">
        <f t="shared" si="0"/>
        <v>457257.75</v>
      </c>
      <c r="H42" s="6"/>
    </row>
    <row r="43" spans="2:8" s="7" customFormat="1" ht="24.75" thickBot="1" x14ac:dyDescent="0.25">
      <c r="B43" s="3">
        <v>39</v>
      </c>
      <c r="C43" s="4" t="s">
        <v>42</v>
      </c>
      <c r="D43" s="4">
        <v>31</v>
      </c>
      <c r="E43" s="4"/>
      <c r="F43" s="5">
        <v>1913.6</v>
      </c>
      <c r="G43" s="24">
        <f t="shared" si="0"/>
        <v>59321.599999999999</v>
      </c>
      <c r="H43" s="6"/>
    </row>
    <row r="44" spans="2:8" s="7" customFormat="1" ht="12.75" thickBot="1" x14ac:dyDescent="0.25">
      <c r="B44" s="3">
        <v>40</v>
      </c>
      <c r="C44" s="4" t="s">
        <v>43</v>
      </c>
      <c r="D44" s="4">
        <v>35</v>
      </c>
      <c r="E44" s="4"/>
      <c r="F44" s="5">
        <v>3893.6</v>
      </c>
      <c r="G44" s="24">
        <f t="shared" si="0"/>
        <v>136276</v>
      </c>
      <c r="H44" s="6"/>
    </row>
    <row r="45" spans="2:8" s="7" customFormat="1" ht="12.75" thickBot="1" x14ac:dyDescent="0.25">
      <c r="B45" s="3">
        <v>41</v>
      </c>
      <c r="C45" s="4" t="s">
        <v>44</v>
      </c>
      <c r="D45" s="4">
        <v>35</v>
      </c>
      <c r="E45" s="4"/>
      <c r="F45" s="5">
        <v>1872.8</v>
      </c>
      <c r="G45" s="24">
        <f t="shared" si="0"/>
        <v>65548</v>
      </c>
      <c r="H45" s="6"/>
    </row>
    <row r="46" spans="2:8" s="7" customFormat="1" ht="12.75" thickBot="1" x14ac:dyDescent="0.25">
      <c r="B46" s="3">
        <v>42</v>
      </c>
      <c r="C46" s="4" t="s">
        <v>45</v>
      </c>
      <c r="D46" s="4">
        <v>35</v>
      </c>
      <c r="E46" s="4"/>
      <c r="F46" s="5">
        <v>92</v>
      </c>
      <c r="G46" s="24">
        <f t="shared" si="0"/>
        <v>3220</v>
      </c>
      <c r="H46" s="6"/>
    </row>
    <row r="47" spans="2:8" s="7" customFormat="1" ht="12.75" thickBot="1" x14ac:dyDescent="0.25">
      <c r="B47" s="3">
        <v>43</v>
      </c>
      <c r="C47" s="4" t="s">
        <v>46</v>
      </c>
      <c r="D47" s="4">
        <v>31</v>
      </c>
      <c r="E47" s="4"/>
      <c r="F47" s="5">
        <v>6639.75</v>
      </c>
      <c r="G47" s="24">
        <f t="shared" si="0"/>
        <v>205832.25</v>
      </c>
      <c r="H47" s="6"/>
    </row>
    <row r="48" spans="2:8" s="7" customFormat="1" ht="12.75" thickBot="1" x14ac:dyDescent="0.25">
      <c r="B48" s="3">
        <v>44</v>
      </c>
      <c r="C48" s="4" t="s">
        <v>47</v>
      </c>
      <c r="D48" s="4">
        <v>31</v>
      </c>
      <c r="E48" s="4"/>
      <c r="F48" s="5">
        <v>3048.8</v>
      </c>
      <c r="G48" s="24">
        <f t="shared" si="0"/>
        <v>94512.8</v>
      </c>
      <c r="H48" s="6"/>
    </row>
    <row r="49" spans="2:8" s="7" customFormat="1" ht="24.75" thickBot="1" x14ac:dyDescent="0.25">
      <c r="B49" s="3">
        <v>45</v>
      </c>
      <c r="C49" s="4" t="s">
        <v>48</v>
      </c>
      <c r="D49" s="4">
        <v>31</v>
      </c>
      <c r="E49" s="4"/>
      <c r="F49" s="5">
        <v>7310.25</v>
      </c>
      <c r="G49" s="24">
        <f t="shared" si="0"/>
        <v>226617.75</v>
      </c>
      <c r="H49" s="6"/>
    </row>
    <row r="50" spans="2:8" s="7" customFormat="1" ht="12.75" thickBot="1" x14ac:dyDescent="0.25">
      <c r="B50" s="3">
        <v>46</v>
      </c>
      <c r="C50" s="4" t="s">
        <v>49</v>
      </c>
      <c r="D50" s="4">
        <v>3</v>
      </c>
      <c r="E50" s="4"/>
      <c r="F50" s="5">
        <v>6636</v>
      </c>
      <c r="G50" s="24">
        <f t="shared" si="0"/>
        <v>19908</v>
      </c>
      <c r="H50" s="6"/>
    </row>
    <row r="51" spans="2:8" s="7" customFormat="1" ht="12.75" thickBot="1" x14ac:dyDescent="0.25">
      <c r="B51" s="3">
        <v>47</v>
      </c>
      <c r="C51" s="4" t="s">
        <v>50</v>
      </c>
      <c r="D51" s="4">
        <v>3</v>
      </c>
      <c r="E51" s="4"/>
      <c r="F51" s="5">
        <v>9710.4</v>
      </c>
      <c r="G51" s="24">
        <f t="shared" si="0"/>
        <v>29131.199999999997</v>
      </c>
      <c r="H51" s="6"/>
    </row>
    <row r="52" spans="2:8" s="7" customFormat="1" ht="12.75" thickBot="1" x14ac:dyDescent="0.25">
      <c r="B52" s="3">
        <v>48</v>
      </c>
      <c r="C52" s="4" t="s">
        <v>51</v>
      </c>
      <c r="D52" s="4">
        <v>3</v>
      </c>
      <c r="E52" s="4"/>
      <c r="F52" s="5">
        <v>7395.2</v>
      </c>
      <c r="G52" s="24">
        <f t="shared" si="0"/>
        <v>22185.599999999999</v>
      </c>
      <c r="H52" s="6"/>
    </row>
    <row r="53" spans="2:8" s="7" customFormat="1" ht="24.75" thickBot="1" x14ac:dyDescent="0.25">
      <c r="B53" s="3">
        <v>49</v>
      </c>
      <c r="C53" s="4" t="s">
        <v>52</v>
      </c>
      <c r="D53" s="4">
        <v>4</v>
      </c>
      <c r="E53" s="4"/>
      <c r="F53" s="5">
        <v>789.6</v>
      </c>
      <c r="G53" s="24">
        <f t="shared" si="0"/>
        <v>3158.4</v>
      </c>
      <c r="H53" s="6"/>
    </row>
    <row r="54" spans="2:8" s="7" customFormat="1" ht="12.75" thickBot="1" x14ac:dyDescent="0.25">
      <c r="B54" s="3">
        <v>50</v>
      </c>
      <c r="C54" s="4" t="s">
        <v>53</v>
      </c>
      <c r="D54" s="4">
        <v>3</v>
      </c>
      <c r="E54" s="4"/>
      <c r="F54" s="5">
        <v>10377.6</v>
      </c>
      <c r="G54" s="24">
        <f t="shared" si="0"/>
        <v>31132.800000000003</v>
      </c>
      <c r="H54" s="6"/>
    </row>
    <row r="55" spans="2:8" s="7" customFormat="1" ht="12.75" thickBot="1" x14ac:dyDescent="0.25">
      <c r="B55" s="3">
        <v>51</v>
      </c>
      <c r="C55" s="4" t="s">
        <v>54</v>
      </c>
      <c r="D55" s="4">
        <v>2</v>
      </c>
      <c r="E55" s="4"/>
      <c r="F55" s="5">
        <v>25023.200000000001</v>
      </c>
      <c r="G55" s="24">
        <f t="shared" si="0"/>
        <v>50046.400000000001</v>
      </c>
      <c r="H55" s="6"/>
    </row>
    <row r="56" spans="2:8" s="7" customFormat="1" ht="24.75" thickBot="1" x14ac:dyDescent="0.25">
      <c r="B56" s="3">
        <v>52</v>
      </c>
      <c r="C56" s="4" t="s">
        <v>55</v>
      </c>
      <c r="D56" s="4">
        <v>5</v>
      </c>
      <c r="E56" s="4"/>
      <c r="F56" s="5">
        <v>90462.75</v>
      </c>
      <c r="G56" s="24">
        <f t="shared" si="0"/>
        <v>452313.75</v>
      </c>
      <c r="H56" s="6"/>
    </row>
    <row r="57" spans="2:8" s="7" customFormat="1" ht="12.75" thickBot="1" x14ac:dyDescent="0.25">
      <c r="B57" s="3">
        <v>53</v>
      </c>
      <c r="C57" s="4" t="s">
        <v>56</v>
      </c>
      <c r="D57" s="4">
        <v>4</v>
      </c>
      <c r="E57" s="4"/>
      <c r="F57" s="5">
        <v>33876.800000000003</v>
      </c>
      <c r="G57" s="24">
        <f t="shared" si="0"/>
        <v>135507.20000000001</v>
      </c>
      <c r="H57" s="6"/>
    </row>
    <row r="58" spans="2:8" s="7" customFormat="1" ht="12.75" thickBot="1" x14ac:dyDescent="0.25">
      <c r="B58" s="3">
        <v>54</v>
      </c>
      <c r="C58" s="4" t="s">
        <v>57</v>
      </c>
      <c r="D58" s="4">
        <v>1</v>
      </c>
      <c r="E58" s="4"/>
      <c r="F58" s="5">
        <v>23675.200000000001</v>
      </c>
      <c r="G58" s="24">
        <f t="shared" si="0"/>
        <v>23675.200000000001</v>
      </c>
      <c r="H58" s="8">
        <f>SUM(G9:G58)</f>
        <v>11427665.6</v>
      </c>
    </row>
    <row r="59" spans="2:8" s="7" customFormat="1" ht="12.75" thickBot="1" x14ac:dyDescent="0.25">
      <c r="B59" s="10"/>
      <c r="C59" s="10"/>
      <c r="D59" s="10"/>
      <c r="E59" s="6"/>
      <c r="F59" s="25" t="s">
        <v>82</v>
      </c>
      <c r="G59" s="26">
        <f>SUM(G5:G58)</f>
        <v>129045110.60000002</v>
      </c>
      <c r="H59" s="56">
        <v>1</v>
      </c>
    </row>
    <row r="60" spans="2:8" s="7" customFormat="1" ht="12.75" thickBot="1" x14ac:dyDescent="0.25">
      <c r="E60" s="6"/>
      <c r="F60" s="25" t="s">
        <v>83</v>
      </c>
      <c r="G60" s="26">
        <f>G59*10%</f>
        <v>12904511.060000002</v>
      </c>
      <c r="H60" s="6"/>
    </row>
    <row r="61" spans="2:8" s="7" customFormat="1" ht="12.75" thickBot="1" x14ac:dyDescent="0.25">
      <c r="E61" s="6"/>
      <c r="F61" s="25" t="s">
        <v>84</v>
      </c>
      <c r="G61" s="26">
        <f>G60*19%</f>
        <v>2451857.1014000005</v>
      </c>
      <c r="H61" s="6"/>
    </row>
    <row r="62" spans="2:8" s="7" customFormat="1" ht="12.75" thickBot="1" x14ac:dyDescent="0.25">
      <c r="E62" s="6"/>
      <c r="F62" s="25" t="s">
        <v>58</v>
      </c>
      <c r="G62" s="26">
        <f>SUM(G59:G61)-0.01</f>
        <v>144401478.75140002</v>
      </c>
      <c r="H62" s="6"/>
    </row>
    <row r="63" spans="2:8" s="7" customFormat="1" ht="12" x14ac:dyDescent="0.2">
      <c r="B63" s="6"/>
      <c r="C63" s="6"/>
      <c r="D63" s="6"/>
      <c r="E63" s="6"/>
      <c r="F63" s="6"/>
      <c r="G63" s="6"/>
      <c r="H63" s="6"/>
    </row>
    <row r="64" spans="2:8" s="7" customFormat="1" ht="12" x14ac:dyDescent="0.2">
      <c r="B64" s="6"/>
      <c r="C64" s="6"/>
      <c r="D64" s="6"/>
      <c r="E64" s="6"/>
      <c r="F64" s="6"/>
      <c r="G64" s="6"/>
      <c r="H64" s="6"/>
    </row>
    <row r="65" spans="1:11" s="7" customFormat="1" ht="12" x14ac:dyDescent="0.2">
      <c r="A65" s="27"/>
      <c r="B65" s="27" t="s">
        <v>87</v>
      </c>
      <c r="C65" s="28" t="s">
        <v>88</v>
      </c>
      <c r="D65" s="28" t="s">
        <v>89</v>
      </c>
      <c r="E65" s="28" t="s">
        <v>90</v>
      </c>
      <c r="F65" s="28" t="s">
        <v>91</v>
      </c>
      <c r="G65" s="6"/>
      <c r="K65" s="6"/>
    </row>
    <row r="66" spans="1:11" s="7" customFormat="1" ht="12" x14ac:dyDescent="0.2">
      <c r="A66" s="29" t="s">
        <v>92</v>
      </c>
      <c r="B66" s="30">
        <v>0.02</v>
      </c>
      <c r="C66" s="31">
        <f>+G66/1.1189999999</f>
        <v>2580902.2120519131</v>
      </c>
      <c r="D66" s="31">
        <f>+C66*10%</f>
        <v>258090.22120519134</v>
      </c>
      <c r="E66" s="31">
        <f>+D66*19%</f>
        <v>49037.142028986353</v>
      </c>
      <c r="F66" s="31">
        <f>+C66+D66+E66</f>
        <v>2888029.5752860908</v>
      </c>
      <c r="G66" s="32">
        <f>G$62*B66</f>
        <v>2888029.5750280004</v>
      </c>
    </row>
    <row r="67" spans="1:11" s="7" customFormat="1" ht="12" x14ac:dyDescent="0.2">
      <c r="A67" s="29" t="s">
        <v>93</v>
      </c>
      <c r="B67" s="30">
        <v>0.97</v>
      </c>
      <c r="C67" s="31">
        <f>+G67/1.1189999999</f>
        <v>125173757.28451778</v>
      </c>
      <c r="D67" s="31">
        <f t="shared" ref="D67:D68" si="1">+C67*10%</f>
        <v>12517375.728451779</v>
      </c>
      <c r="E67" s="31">
        <f t="shared" ref="E67:E68" si="2">+D67*19%</f>
        <v>2378301.388405838</v>
      </c>
      <c r="F67" s="31">
        <f t="shared" ref="F67:F68" si="3">+C67+D67+E67</f>
        <v>140069434.40137538</v>
      </c>
      <c r="G67" s="32">
        <f>G$62*B67</f>
        <v>140069434.38885802</v>
      </c>
    </row>
    <row r="68" spans="1:11" s="7" customFormat="1" ht="12" x14ac:dyDescent="0.2">
      <c r="A68" s="29" t="s">
        <v>94</v>
      </c>
      <c r="B68" s="30">
        <v>0.01</v>
      </c>
      <c r="C68" s="31">
        <f>+G68/1.1189999999</f>
        <v>1290451.1060259566</v>
      </c>
      <c r="D68" s="31">
        <f t="shared" si="1"/>
        <v>129045.11060259567</v>
      </c>
      <c r="E68" s="31">
        <f t="shared" si="2"/>
        <v>24518.571014493176</v>
      </c>
      <c r="F68" s="31">
        <f t="shared" si="3"/>
        <v>1444014.7876430454</v>
      </c>
      <c r="G68" s="32">
        <f>G$62*B68</f>
        <v>1444014.7875140002</v>
      </c>
    </row>
    <row r="69" spans="1:11" s="7" customFormat="1" ht="12" x14ac:dyDescent="0.2">
      <c r="A69" s="29"/>
      <c r="B69" s="29"/>
      <c r="C69" s="33">
        <f>SUM(C66:C68)</f>
        <v>129045110.60259566</v>
      </c>
      <c r="D69" s="33">
        <f t="shared" ref="D69:E69" si="4">SUM(D66:D68)</f>
        <v>12904511.060259566</v>
      </c>
      <c r="E69" s="33">
        <f t="shared" si="4"/>
        <v>2451857.1014493178</v>
      </c>
      <c r="F69" s="33">
        <f>SUM(F66:F68)</f>
        <v>144401478.76430452</v>
      </c>
      <c r="G69" s="32">
        <f>SUM(G66:G68)</f>
        <v>144401478.75140002</v>
      </c>
    </row>
    <row r="70" spans="1:11" s="7" customFormat="1" ht="12" x14ac:dyDescent="0.2">
      <c r="B70" s="6"/>
      <c r="C70" s="6"/>
      <c r="D70" s="6"/>
      <c r="E70" s="6"/>
      <c r="F70" s="6"/>
      <c r="G70" s="6"/>
      <c r="H70" s="6"/>
    </row>
    <row r="71" spans="1:11" s="7" customFormat="1" ht="12" x14ac:dyDescent="0.2">
      <c r="B71" s="6"/>
      <c r="C71" s="6"/>
      <c r="D71" s="6"/>
      <c r="E71" s="6"/>
      <c r="F71" s="6"/>
      <c r="G71" s="6"/>
      <c r="H71" s="6"/>
    </row>
  </sheetData>
  <mergeCells count="3">
    <mergeCell ref="B2:G2"/>
    <mergeCell ref="B3:G3"/>
    <mergeCell ref="C1:G1"/>
  </mergeCells>
  <pageMargins left="0.35433070866141736" right="0.47244094488188981" top="0.31496062992125984" bottom="0.35433070866141736" header="0.31496062992125984" footer="0.31496062992125984"/>
  <pageSetup scale="8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AF2B2-3D62-4FAE-9CA9-A7EBD5B2224E}">
  <dimension ref="A1:K71"/>
  <sheetViews>
    <sheetView workbookViewId="0">
      <selection activeCell="C22" sqref="C22"/>
    </sheetView>
  </sheetViews>
  <sheetFormatPr baseColWidth="10" defaultRowHeight="15" x14ac:dyDescent="0.25"/>
  <cols>
    <col min="1" max="1" width="3.28515625" bestFit="1" customWidth="1"/>
    <col min="2" max="2" width="4.5703125" bestFit="1" customWidth="1"/>
    <col min="3" max="3" width="33.85546875" customWidth="1"/>
    <col min="4" max="4" width="10.7109375" bestFit="1" customWidth="1"/>
    <col min="5" max="5" width="9.85546875" bestFit="1" customWidth="1"/>
    <col min="6" max="6" width="14.140625" bestFit="1" customWidth="1"/>
    <col min="7" max="8" width="11.85546875" bestFit="1" customWidth="1"/>
    <col min="9" max="9" width="14.28515625" bestFit="1" customWidth="1"/>
    <col min="10" max="10" width="6" bestFit="1" customWidth="1"/>
  </cols>
  <sheetData>
    <row r="1" spans="2:9" s="7" customFormat="1" ht="23.25" customHeight="1" x14ac:dyDescent="0.2">
      <c r="C1" s="97" t="s">
        <v>103</v>
      </c>
      <c r="D1" s="97"/>
      <c r="E1" s="97"/>
      <c r="F1" s="97"/>
      <c r="G1" s="97"/>
    </row>
    <row r="2" spans="2:9" s="7" customFormat="1" ht="22.9" customHeight="1" x14ac:dyDescent="0.2">
      <c r="B2" s="98" t="s">
        <v>99</v>
      </c>
      <c r="C2" s="98"/>
      <c r="D2" s="98"/>
      <c r="E2" s="98"/>
      <c r="F2" s="98"/>
      <c r="G2" s="98"/>
      <c r="H2" s="6"/>
      <c r="I2" s="6"/>
    </row>
    <row r="3" spans="2:9" s="7" customFormat="1" ht="15" customHeight="1" thickBot="1" x14ac:dyDescent="0.25">
      <c r="B3" s="99" t="s">
        <v>78</v>
      </c>
      <c r="C3" s="99"/>
      <c r="D3" s="99"/>
      <c r="E3" s="99"/>
      <c r="F3" s="99"/>
      <c r="G3" s="99"/>
      <c r="H3" s="6"/>
      <c r="I3" s="6"/>
    </row>
    <row r="4" spans="2:9" s="7" customFormat="1" ht="12" customHeight="1" thickBot="1" x14ac:dyDescent="0.25">
      <c r="B4" s="23" t="s">
        <v>0</v>
      </c>
      <c r="C4" s="23" t="s">
        <v>1</v>
      </c>
      <c r="D4" s="23" t="s">
        <v>79</v>
      </c>
      <c r="E4" s="23" t="s">
        <v>80</v>
      </c>
      <c r="F4" s="23" t="s">
        <v>81</v>
      </c>
      <c r="G4" s="23" t="s">
        <v>6</v>
      </c>
      <c r="H4" s="6"/>
      <c r="I4" s="6"/>
    </row>
    <row r="5" spans="2:9" s="7" customFormat="1" ht="12.75" thickBot="1" x14ac:dyDescent="0.25">
      <c r="B5" s="3">
        <v>1</v>
      </c>
      <c r="C5" s="4" t="s">
        <v>59</v>
      </c>
      <c r="D5" s="4">
        <v>31</v>
      </c>
      <c r="E5" s="4">
        <v>30</v>
      </c>
      <c r="F5" s="5">
        <v>2700125</v>
      </c>
      <c r="G5" s="24">
        <f>(F5/30)*D5*E5</f>
        <v>83703875.000000015</v>
      </c>
      <c r="H5" s="6"/>
    </row>
    <row r="6" spans="2:9" s="7" customFormat="1" ht="12.75" thickBot="1" x14ac:dyDescent="0.25">
      <c r="B6" s="3">
        <v>2</v>
      </c>
      <c r="C6" s="4" t="s">
        <v>60</v>
      </c>
      <c r="D6" s="4">
        <v>9</v>
      </c>
      <c r="E6" s="4">
        <v>30</v>
      </c>
      <c r="F6" s="5">
        <v>2700125</v>
      </c>
      <c r="G6" s="24">
        <f>(F6/30)*D6*E6</f>
        <v>24301125</v>
      </c>
      <c r="H6" s="8"/>
    </row>
    <row r="7" spans="2:9" s="7" customFormat="1" ht="12.75" thickBot="1" x14ac:dyDescent="0.25">
      <c r="B7" s="3">
        <v>3</v>
      </c>
      <c r="C7" s="4" t="s">
        <v>61</v>
      </c>
      <c r="D7" s="4">
        <v>1</v>
      </c>
      <c r="E7" s="4">
        <v>30</v>
      </c>
      <c r="F7" s="5">
        <v>2700125</v>
      </c>
      <c r="G7" s="24">
        <f>D7*F7</f>
        <v>2700125</v>
      </c>
      <c r="H7" s="6"/>
    </row>
    <row r="8" spans="2:9" s="7" customFormat="1" ht="12.75" thickBot="1" x14ac:dyDescent="0.25">
      <c r="B8" s="3">
        <v>4</v>
      </c>
      <c r="C8" s="4" t="s">
        <v>7</v>
      </c>
      <c r="D8" s="4">
        <v>4</v>
      </c>
      <c r="E8" s="4">
        <v>30</v>
      </c>
      <c r="F8" s="5">
        <v>1728080</v>
      </c>
      <c r="G8" s="24">
        <f t="shared" ref="G8:G58" si="0">D8*F8</f>
        <v>6912320</v>
      </c>
      <c r="H8" s="8">
        <f>SUM(G5:G8)</f>
        <v>117617445.00000001</v>
      </c>
    </row>
    <row r="9" spans="2:9" s="7" customFormat="1" ht="12.75" thickBot="1" x14ac:dyDescent="0.25">
      <c r="B9" s="3">
        <v>5</v>
      </c>
      <c r="C9" s="4" t="s">
        <v>8</v>
      </c>
      <c r="D9" s="4">
        <v>35</v>
      </c>
      <c r="E9" s="4"/>
      <c r="F9" s="5">
        <v>2352</v>
      </c>
      <c r="G9" s="24">
        <f t="shared" si="0"/>
        <v>82320</v>
      </c>
      <c r="H9" s="6"/>
    </row>
    <row r="10" spans="2:9" s="7" customFormat="1" ht="12.75" thickBot="1" x14ac:dyDescent="0.25">
      <c r="B10" s="3">
        <v>6</v>
      </c>
      <c r="C10" s="4" t="s">
        <v>9</v>
      </c>
      <c r="D10" s="4">
        <v>66</v>
      </c>
      <c r="E10" s="4"/>
      <c r="F10" s="5">
        <v>2299.1999999999998</v>
      </c>
      <c r="G10" s="24">
        <f t="shared" si="0"/>
        <v>151747.19999999998</v>
      </c>
      <c r="H10" s="6"/>
    </row>
    <row r="11" spans="2:9" s="7" customFormat="1" ht="24.75" thickBot="1" x14ac:dyDescent="0.25">
      <c r="B11" s="3">
        <v>7</v>
      </c>
      <c r="C11" s="4" t="s">
        <v>10</v>
      </c>
      <c r="D11" s="4">
        <v>66</v>
      </c>
      <c r="E11" s="4"/>
      <c r="F11" s="5">
        <v>1904.8</v>
      </c>
      <c r="G11" s="24">
        <f t="shared" si="0"/>
        <v>125716.8</v>
      </c>
      <c r="H11" s="6"/>
    </row>
    <row r="12" spans="2:9" s="7" customFormat="1" ht="12.75" thickBot="1" x14ac:dyDescent="0.25">
      <c r="B12" s="3">
        <v>8</v>
      </c>
      <c r="C12" s="4" t="s">
        <v>11</v>
      </c>
      <c r="D12" s="4">
        <v>62</v>
      </c>
      <c r="E12" s="4"/>
      <c r="F12" s="5">
        <v>5910.75</v>
      </c>
      <c r="G12" s="24">
        <f t="shared" si="0"/>
        <v>366466.5</v>
      </c>
      <c r="H12" s="6"/>
    </row>
    <row r="13" spans="2:9" s="7" customFormat="1" ht="12.75" thickBot="1" x14ac:dyDescent="0.25">
      <c r="B13" s="3">
        <v>9</v>
      </c>
      <c r="C13" s="4" t="s">
        <v>12</v>
      </c>
      <c r="D13" s="4">
        <v>163</v>
      </c>
      <c r="E13" s="4"/>
      <c r="F13" s="5">
        <v>3579.75</v>
      </c>
      <c r="G13" s="24">
        <f t="shared" si="0"/>
        <v>583499.25</v>
      </c>
      <c r="H13" s="6"/>
    </row>
    <row r="14" spans="2:9" s="7" customFormat="1" ht="24.75" thickBot="1" x14ac:dyDescent="0.25">
      <c r="B14" s="3">
        <v>10</v>
      </c>
      <c r="C14" s="4" t="s">
        <v>13</v>
      </c>
      <c r="D14" s="4">
        <v>140</v>
      </c>
      <c r="E14" s="4"/>
      <c r="F14" s="5">
        <v>2646</v>
      </c>
      <c r="G14" s="24">
        <f t="shared" si="0"/>
        <v>370440</v>
      </c>
      <c r="H14" s="6"/>
    </row>
    <row r="15" spans="2:9" s="7" customFormat="1" ht="12.75" thickBot="1" x14ac:dyDescent="0.25">
      <c r="B15" s="3">
        <v>11</v>
      </c>
      <c r="C15" s="4" t="s">
        <v>14</v>
      </c>
      <c r="D15" s="4">
        <v>35</v>
      </c>
      <c r="E15" s="4"/>
      <c r="F15" s="5">
        <v>2288.8000000000002</v>
      </c>
      <c r="G15" s="24">
        <f t="shared" si="0"/>
        <v>80108</v>
      </c>
      <c r="H15" s="6"/>
    </row>
    <row r="16" spans="2:9" s="7" customFormat="1" ht="12.75" thickBot="1" x14ac:dyDescent="0.25">
      <c r="B16" s="3">
        <v>12</v>
      </c>
      <c r="C16" s="4" t="s">
        <v>15</v>
      </c>
      <c r="D16" s="4">
        <v>330</v>
      </c>
      <c r="E16" s="4"/>
      <c r="F16" s="5">
        <v>4366.5</v>
      </c>
      <c r="G16" s="24">
        <f t="shared" si="0"/>
        <v>1440945</v>
      </c>
      <c r="H16" s="6"/>
    </row>
    <row r="17" spans="2:8" s="7" customFormat="1" ht="12.75" thickBot="1" x14ac:dyDescent="0.25">
      <c r="B17" s="3">
        <v>13</v>
      </c>
      <c r="C17" s="4" t="s">
        <v>16</v>
      </c>
      <c r="D17" s="4">
        <v>66</v>
      </c>
      <c r="E17" s="4"/>
      <c r="F17" s="5">
        <v>10107.75</v>
      </c>
      <c r="G17" s="24">
        <f t="shared" si="0"/>
        <v>667111.5</v>
      </c>
      <c r="H17" s="6"/>
    </row>
    <row r="18" spans="2:8" s="7" customFormat="1" ht="12.75" thickBot="1" x14ac:dyDescent="0.25">
      <c r="B18" s="3">
        <v>14</v>
      </c>
      <c r="C18" s="4" t="s">
        <v>17</v>
      </c>
      <c r="D18" s="4">
        <v>35</v>
      </c>
      <c r="E18" s="4"/>
      <c r="F18" s="5">
        <v>1596.8</v>
      </c>
      <c r="G18" s="24">
        <f t="shared" si="0"/>
        <v>55888</v>
      </c>
      <c r="H18" s="6"/>
    </row>
    <row r="19" spans="2:8" s="7" customFormat="1" ht="12.75" thickBot="1" x14ac:dyDescent="0.25">
      <c r="B19" s="3">
        <v>15</v>
      </c>
      <c r="C19" s="4" t="s">
        <v>18</v>
      </c>
      <c r="D19" s="4">
        <v>31</v>
      </c>
      <c r="E19" s="4"/>
      <c r="F19" s="5">
        <v>6336.75</v>
      </c>
      <c r="G19" s="24">
        <f t="shared" si="0"/>
        <v>196439.25</v>
      </c>
      <c r="H19" s="6"/>
    </row>
    <row r="20" spans="2:8" s="7" customFormat="1" ht="12.75" thickBot="1" x14ac:dyDescent="0.25">
      <c r="B20" s="3">
        <v>16</v>
      </c>
      <c r="C20" s="4" t="s">
        <v>19</v>
      </c>
      <c r="D20" s="4">
        <v>66</v>
      </c>
      <c r="E20" s="4"/>
      <c r="F20" s="5">
        <v>4341</v>
      </c>
      <c r="G20" s="24">
        <f t="shared" si="0"/>
        <v>286506</v>
      </c>
      <c r="H20" s="6"/>
    </row>
    <row r="21" spans="2:8" s="7" customFormat="1" ht="12.75" thickBot="1" x14ac:dyDescent="0.25">
      <c r="B21" s="3">
        <v>17</v>
      </c>
      <c r="C21" s="4" t="s">
        <v>20</v>
      </c>
      <c r="D21" s="4">
        <v>62</v>
      </c>
      <c r="E21" s="4"/>
      <c r="F21" s="5">
        <v>5657.25</v>
      </c>
      <c r="G21" s="24">
        <f t="shared" si="0"/>
        <v>350749.5</v>
      </c>
      <c r="H21" s="6"/>
    </row>
    <row r="22" spans="2:8" s="7" customFormat="1" ht="12.75" thickBot="1" x14ac:dyDescent="0.25">
      <c r="B22" s="3">
        <v>18</v>
      </c>
      <c r="C22" s="4" t="s">
        <v>21</v>
      </c>
      <c r="D22" s="4">
        <v>66</v>
      </c>
      <c r="E22" s="4"/>
      <c r="F22" s="5">
        <v>4752.75</v>
      </c>
      <c r="G22" s="24">
        <f t="shared" si="0"/>
        <v>313681.5</v>
      </c>
      <c r="H22" s="6"/>
    </row>
    <row r="23" spans="2:8" s="7" customFormat="1" ht="12.75" thickBot="1" x14ac:dyDescent="0.25">
      <c r="B23" s="3">
        <v>19</v>
      </c>
      <c r="C23" s="4" t="s">
        <v>22</v>
      </c>
      <c r="D23" s="4">
        <v>66</v>
      </c>
      <c r="E23" s="4"/>
      <c r="F23" s="5">
        <v>6339.75</v>
      </c>
      <c r="G23" s="24">
        <f t="shared" si="0"/>
        <v>418423.5</v>
      </c>
      <c r="H23" s="6"/>
    </row>
    <row r="24" spans="2:8" s="7" customFormat="1" ht="12.75" thickBot="1" x14ac:dyDescent="0.25">
      <c r="B24" s="3">
        <v>20</v>
      </c>
      <c r="C24" s="4" t="s">
        <v>23</v>
      </c>
      <c r="D24" s="4">
        <v>66</v>
      </c>
      <c r="E24" s="4"/>
      <c r="F24" s="5">
        <v>7998</v>
      </c>
      <c r="G24" s="24">
        <f t="shared" si="0"/>
        <v>527868</v>
      </c>
      <c r="H24" s="6"/>
    </row>
    <row r="25" spans="2:8" s="7" customFormat="1" ht="12.75" thickBot="1" x14ac:dyDescent="0.25">
      <c r="B25" s="3">
        <v>21</v>
      </c>
      <c r="C25" s="4" t="s">
        <v>24</v>
      </c>
      <c r="D25" s="4">
        <v>66</v>
      </c>
      <c r="E25" s="4"/>
      <c r="F25" s="5">
        <v>9121.5</v>
      </c>
      <c r="G25" s="24">
        <f t="shared" si="0"/>
        <v>602019</v>
      </c>
      <c r="H25" s="6"/>
    </row>
    <row r="26" spans="2:8" s="7" customFormat="1" ht="12.75" thickBot="1" x14ac:dyDescent="0.25">
      <c r="B26" s="3">
        <v>22</v>
      </c>
      <c r="C26" s="4" t="s">
        <v>25</v>
      </c>
      <c r="D26" s="4">
        <v>97</v>
      </c>
      <c r="E26" s="4"/>
      <c r="F26" s="5">
        <v>1300</v>
      </c>
      <c r="G26" s="24">
        <f t="shared" si="0"/>
        <v>126100</v>
      </c>
      <c r="H26" s="6"/>
    </row>
    <row r="27" spans="2:8" s="7" customFormat="1" ht="12.75" thickBot="1" x14ac:dyDescent="0.25">
      <c r="B27" s="3">
        <v>23</v>
      </c>
      <c r="C27" s="4" t="s">
        <v>26</v>
      </c>
      <c r="D27" s="4">
        <v>35</v>
      </c>
      <c r="E27" s="4"/>
      <c r="F27" s="5">
        <v>1215.2</v>
      </c>
      <c r="G27" s="24">
        <f t="shared" si="0"/>
        <v>42532</v>
      </c>
      <c r="H27" s="6"/>
    </row>
    <row r="28" spans="2:8" s="7" customFormat="1" ht="12.75" thickBot="1" x14ac:dyDescent="0.25">
      <c r="B28" s="3">
        <v>24</v>
      </c>
      <c r="C28" s="4" t="s">
        <v>27</v>
      </c>
      <c r="D28" s="4">
        <v>101</v>
      </c>
      <c r="E28" s="4"/>
      <c r="F28" s="5">
        <v>546.4</v>
      </c>
      <c r="G28" s="24">
        <f t="shared" si="0"/>
        <v>55186.399999999994</v>
      </c>
      <c r="H28" s="6"/>
    </row>
    <row r="29" spans="2:8" s="7" customFormat="1" ht="12.75" thickBot="1" x14ac:dyDescent="0.25">
      <c r="B29" s="3">
        <v>25</v>
      </c>
      <c r="C29" s="4" t="s">
        <v>28</v>
      </c>
      <c r="D29" s="4">
        <v>35</v>
      </c>
      <c r="E29" s="4"/>
      <c r="F29" s="5">
        <v>2184.8000000000002</v>
      </c>
      <c r="G29" s="24">
        <f t="shared" si="0"/>
        <v>76468</v>
      </c>
      <c r="H29" s="6"/>
    </row>
    <row r="30" spans="2:8" s="7" customFormat="1" ht="12.75" thickBot="1" x14ac:dyDescent="0.25">
      <c r="B30" s="3">
        <v>26</v>
      </c>
      <c r="C30" s="4" t="s">
        <v>29</v>
      </c>
      <c r="D30" s="4">
        <v>35</v>
      </c>
      <c r="E30" s="4"/>
      <c r="F30" s="5">
        <v>936</v>
      </c>
      <c r="G30" s="24">
        <f t="shared" si="0"/>
        <v>32760</v>
      </c>
      <c r="H30" s="6"/>
    </row>
    <row r="31" spans="2:8" s="7" customFormat="1" ht="12.75" thickBot="1" x14ac:dyDescent="0.25">
      <c r="B31" s="3">
        <v>27</v>
      </c>
      <c r="C31" s="4" t="s">
        <v>30</v>
      </c>
      <c r="D31" s="4">
        <v>66</v>
      </c>
      <c r="E31" s="4"/>
      <c r="F31" s="5">
        <v>4681.5</v>
      </c>
      <c r="G31" s="24">
        <f t="shared" si="0"/>
        <v>308979</v>
      </c>
      <c r="H31" s="6"/>
    </row>
    <row r="32" spans="2:8" s="7" customFormat="1" ht="12.75" thickBot="1" x14ac:dyDescent="0.25">
      <c r="B32" s="3">
        <v>28</v>
      </c>
      <c r="C32" s="4" t="s">
        <v>31</v>
      </c>
      <c r="D32" s="4">
        <v>66</v>
      </c>
      <c r="E32" s="4"/>
      <c r="F32" s="5">
        <v>2633.25</v>
      </c>
      <c r="G32" s="24">
        <f t="shared" si="0"/>
        <v>173794.5</v>
      </c>
      <c r="H32" s="6"/>
    </row>
    <row r="33" spans="2:8" s="7" customFormat="1" ht="24.75" thickBot="1" x14ac:dyDescent="0.25">
      <c r="B33" s="3">
        <v>29</v>
      </c>
      <c r="C33" s="4" t="s">
        <v>32</v>
      </c>
      <c r="D33" s="4">
        <v>35</v>
      </c>
      <c r="E33" s="4"/>
      <c r="F33" s="5">
        <v>2424.8000000000002</v>
      </c>
      <c r="G33" s="24">
        <f t="shared" si="0"/>
        <v>84868</v>
      </c>
      <c r="H33" s="6"/>
    </row>
    <row r="34" spans="2:8" s="7" customFormat="1" ht="12.75" thickBot="1" x14ac:dyDescent="0.25">
      <c r="B34" s="3">
        <v>30</v>
      </c>
      <c r="C34" s="4" t="s">
        <v>33</v>
      </c>
      <c r="D34" s="4">
        <v>140</v>
      </c>
      <c r="E34" s="4"/>
      <c r="F34" s="5">
        <v>1053</v>
      </c>
      <c r="G34" s="24">
        <f t="shared" si="0"/>
        <v>147420</v>
      </c>
      <c r="H34" s="6"/>
    </row>
    <row r="35" spans="2:8" s="7" customFormat="1" ht="12.75" thickBot="1" x14ac:dyDescent="0.25">
      <c r="B35" s="3">
        <v>31</v>
      </c>
      <c r="C35" s="4" t="s">
        <v>34</v>
      </c>
      <c r="D35" s="4">
        <v>140</v>
      </c>
      <c r="E35" s="4"/>
      <c r="F35" s="5">
        <v>1117.5</v>
      </c>
      <c r="G35" s="24">
        <f t="shared" si="0"/>
        <v>156450</v>
      </c>
      <c r="H35" s="6"/>
    </row>
    <row r="36" spans="2:8" s="7" customFormat="1" ht="12.75" thickBot="1" x14ac:dyDescent="0.25">
      <c r="B36" s="3">
        <v>32</v>
      </c>
      <c r="C36" s="4" t="s">
        <v>35</v>
      </c>
      <c r="D36" s="4">
        <v>140</v>
      </c>
      <c r="E36" s="4"/>
      <c r="F36" s="5">
        <v>1117.5</v>
      </c>
      <c r="G36" s="24">
        <f t="shared" si="0"/>
        <v>156450</v>
      </c>
      <c r="H36" s="6"/>
    </row>
    <row r="37" spans="2:8" s="7" customFormat="1" ht="12.75" thickBot="1" x14ac:dyDescent="0.25">
      <c r="B37" s="3">
        <v>33</v>
      </c>
      <c r="C37" s="4" t="s">
        <v>36</v>
      </c>
      <c r="D37" s="4">
        <v>140</v>
      </c>
      <c r="E37" s="4"/>
      <c r="F37" s="5">
        <v>1521.75</v>
      </c>
      <c r="G37" s="24">
        <f t="shared" si="0"/>
        <v>213045</v>
      </c>
      <c r="H37" s="6"/>
    </row>
    <row r="38" spans="2:8" s="7" customFormat="1" ht="12.75" thickBot="1" x14ac:dyDescent="0.25">
      <c r="B38" s="3">
        <v>34</v>
      </c>
      <c r="C38" s="4" t="s">
        <v>37</v>
      </c>
      <c r="D38" s="4">
        <v>35</v>
      </c>
      <c r="E38" s="4"/>
      <c r="F38" s="5">
        <v>2762.4</v>
      </c>
      <c r="G38" s="24">
        <f t="shared" si="0"/>
        <v>96684</v>
      </c>
      <c r="H38" s="6"/>
    </row>
    <row r="39" spans="2:8" s="7" customFormat="1" ht="12.75" thickBot="1" x14ac:dyDescent="0.25">
      <c r="B39" s="3">
        <v>35</v>
      </c>
      <c r="C39" s="4" t="s">
        <v>38</v>
      </c>
      <c r="D39" s="4">
        <v>35</v>
      </c>
      <c r="E39" s="4"/>
      <c r="F39" s="5">
        <v>16671.75</v>
      </c>
      <c r="G39" s="24">
        <f t="shared" si="0"/>
        <v>583511.25</v>
      </c>
      <c r="H39" s="6"/>
    </row>
    <row r="40" spans="2:8" s="7" customFormat="1" ht="12.75" thickBot="1" x14ac:dyDescent="0.25">
      <c r="B40" s="3">
        <v>36</v>
      </c>
      <c r="C40" s="4" t="s">
        <v>39</v>
      </c>
      <c r="D40" s="4">
        <v>35</v>
      </c>
      <c r="E40" s="4"/>
      <c r="F40" s="5">
        <v>6732.75</v>
      </c>
      <c r="G40" s="24">
        <f t="shared" si="0"/>
        <v>235646.25</v>
      </c>
      <c r="H40" s="6"/>
    </row>
    <row r="41" spans="2:8" s="7" customFormat="1" ht="12.75" thickBot="1" x14ac:dyDescent="0.25">
      <c r="B41" s="3">
        <v>37</v>
      </c>
      <c r="C41" s="4" t="s">
        <v>40</v>
      </c>
      <c r="D41" s="4">
        <v>66</v>
      </c>
      <c r="E41" s="4"/>
      <c r="F41" s="5">
        <v>4578.75</v>
      </c>
      <c r="G41" s="24">
        <f t="shared" si="0"/>
        <v>302197.5</v>
      </c>
      <c r="H41" s="6"/>
    </row>
    <row r="42" spans="2:8" s="7" customFormat="1" ht="12.75" thickBot="1" x14ac:dyDescent="0.25">
      <c r="B42" s="3">
        <v>38</v>
      </c>
      <c r="C42" s="4" t="s">
        <v>41</v>
      </c>
      <c r="D42" s="4">
        <v>31</v>
      </c>
      <c r="E42" s="4"/>
      <c r="F42" s="5">
        <v>14750.25</v>
      </c>
      <c r="G42" s="24">
        <f t="shared" si="0"/>
        <v>457257.75</v>
      </c>
      <c r="H42" s="6"/>
    </row>
    <row r="43" spans="2:8" s="7" customFormat="1" ht="24.75" thickBot="1" x14ac:dyDescent="0.25">
      <c r="B43" s="3">
        <v>39</v>
      </c>
      <c r="C43" s="4" t="s">
        <v>42</v>
      </c>
      <c r="D43" s="4">
        <v>31</v>
      </c>
      <c r="E43" s="4"/>
      <c r="F43" s="5">
        <v>1913.6</v>
      </c>
      <c r="G43" s="24">
        <f t="shared" si="0"/>
        <v>59321.599999999999</v>
      </c>
      <c r="H43" s="6"/>
    </row>
    <row r="44" spans="2:8" s="7" customFormat="1" ht="12.75" thickBot="1" x14ac:dyDescent="0.25">
      <c r="B44" s="3">
        <v>40</v>
      </c>
      <c r="C44" s="4" t="s">
        <v>43</v>
      </c>
      <c r="D44" s="4">
        <v>35</v>
      </c>
      <c r="E44" s="4"/>
      <c r="F44" s="5">
        <v>3893.6</v>
      </c>
      <c r="G44" s="24">
        <f t="shared" si="0"/>
        <v>136276</v>
      </c>
      <c r="H44" s="6"/>
    </row>
    <row r="45" spans="2:8" s="7" customFormat="1" ht="12.75" thickBot="1" x14ac:dyDescent="0.25">
      <c r="B45" s="3">
        <v>41</v>
      </c>
      <c r="C45" s="4" t="s">
        <v>44</v>
      </c>
      <c r="D45" s="4">
        <v>35</v>
      </c>
      <c r="E45" s="4"/>
      <c r="F45" s="5">
        <v>1872.8</v>
      </c>
      <c r="G45" s="24">
        <f t="shared" si="0"/>
        <v>65548</v>
      </c>
      <c r="H45" s="6"/>
    </row>
    <row r="46" spans="2:8" s="7" customFormat="1" ht="12.75" thickBot="1" x14ac:dyDescent="0.25">
      <c r="B46" s="3">
        <v>42</v>
      </c>
      <c r="C46" s="4" t="s">
        <v>45</v>
      </c>
      <c r="D46" s="4">
        <v>35</v>
      </c>
      <c r="E46" s="4"/>
      <c r="F46" s="5">
        <v>92</v>
      </c>
      <c r="G46" s="24">
        <f t="shared" si="0"/>
        <v>3220</v>
      </c>
      <c r="H46" s="6"/>
    </row>
    <row r="47" spans="2:8" s="7" customFormat="1" ht="12.75" thickBot="1" x14ac:dyDescent="0.25">
      <c r="B47" s="3">
        <v>43</v>
      </c>
      <c r="C47" s="4" t="s">
        <v>46</v>
      </c>
      <c r="D47" s="4">
        <v>31</v>
      </c>
      <c r="E47" s="4"/>
      <c r="F47" s="5">
        <v>6639.75</v>
      </c>
      <c r="G47" s="24">
        <f t="shared" si="0"/>
        <v>205832.25</v>
      </c>
      <c r="H47" s="6"/>
    </row>
    <row r="48" spans="2:8" s="7" customFormat="1" ht="12.75" thickBot="1" x14ac:dyDescent="0.25">
      <c r="B48" s="3">
        <v>44</v>
      </c>
      <c r="C48" s="4" t="s">
        <v>47</v>
      </c>
      <c r="D48" s="4">
        <v>31</v>
      </c>
      <c r="E48" s="4"/>
      <c r="F48" s="5">
        <v>3048.8</v>
      </c>
      <c r="G48" s="24">
        <f t="shared" si="0"/>
        <v>94512.8</v>
      </c>
      <c r="H48" s="6"/>
    </row>
    <row r="49" spans="2:8" s="7" customFormat="1" ht="24.75" thickBot="1" x14ac:dyDescent="0.25">
      <c r="B49" s="3">
        <v>45</v>
      </c>
      <c r="C49" s="4" t="s">
        <v>48</v>
      </c>
      <c r="D49" s="4">
        <v>31</v>
      </c>
      <c r="E49" s="4"/>
      <c r="F49" s="5">
        <v>7310.25</v>
      </c>
      <c r="G49" s="24">
        <f t="shared" si="0"/>
        <v>226617.75</v>
      </c>
      <c r="H49" s="6"/>
    </row>
    <row r="50" spans="2:8" s="7" customFormat="1" ht="12.75" thickBot="1" x14ac:dyDescent="0.25">
      <c r="B50" s="3">
        <v>46</v>
      </c>
      <c r="C50" s="4" t="s">
        <v>49</v>
      </c>
      <c r="D50" s="4">
        <v>3</v>
      </c>
      <c r="E50" s="4"/>
      <c r="F50" s="5">
        <v>6636</v>
      </c>
      <c r="G50" s="24">
        <f t="shared" si="0"/>
        <v>19908</v>
      </c>
      <c r="H50" s="6"/>
    </row>
    <row r="51" spans="2:8" s="7" customFormat="1" ht="12.75" thickBot="1" x14ac:dyDescent="0.25">
      <c r="B51" s="3">
        <v>47</v>
      </c>
      <c r="C51" s="4" t="s">
        <v>50</v>
      </c>
      <c r="D51" s="4">
        <v>3</v>
      </c>
      <c r="E51" s="4"/>
      <c r="F51" s="5">
        <v>9710.4</v>
      </c>
      <c r="G51" s="24">
        <f t="shared" si="0"/>
        <v>29131.199999999997</v>
      </c>
      <c r="H51" s="6"/>
    </row>
    <row r="52" spans="2:8" s="7" customFormat="1" ht="12.75" thickBot="1" x14ac:dyDescent="0.25">
      <c r="B52" s="3">
        <v>48</v>
      </c>
      <c r="C52" s="4" t="s">
        <v>51</v>
      </c>
      <c r="D52" s="4">
        <v>3</v>
      </c>
      <c r="E52" s="4"/>
      <c r="F52" s="5">
        <v>7395.2</v>
      </c>
      <c r="G52" s="24">
        <f t="shared" si="0"/>
        <v>22185.599999999999</v>
      </c>
      <c r="H52" s="6"/>
    </row>
    <row r="53" spans="2:8" s="7" customFormat="1" ht="24.75" thickBot="1" x14ac:dyDescent="0.25">
      <c r="B53" s="3">
        <v>49</v>
      </c>
      <c r="C53" s="4" t="s">
        <v>52</v>
      </c>
      <c r="D53" s="4">
        <v>4</v>
      </c>
      <c r="E53" s="4"/>
      <c r="F53" s="5">
        <v>789.6</v>
      </c>
      <c r="G53" s="24">
        <f t="shared" si="0"/>
        <v>3158.4</v>
      </c>
      <c r="H53" s="6"/>
    </row>
    <row r="54" spans="2:8" s="7" customFormat="1" ht="12.75" thickBot="1" x14ac:dyDescent="0.25">
      <c r="B54" s="3">
        <v>50</v>
      </c>
      <c r="C54" s="4" t="s">
        <v>53</v>
      </c>
      <c r="D54" s="4">
        <v>3</v>
      </c>
      <c r="E54" s="4"/>
      <c r="F54" s="5">
        <v>10377.6</v>
      </c>
      <c r="G54" s="24">
        <f t="shared" si="0"/>
        <v>31132.800000000003</v>
      </c>
      <c r="H54" s="6"/>
    </row>
    <row r="55" spans="2:8" s="7" customFormat="1" ht="12.75" thickBot="1" x14ac:dyDescent="0.25">
      <c r="B55" s="3">
        <v>51</v>
      </c>
      <c r="C55" s="4" t="s">
        <v>54</v>
      </c>
      <c r="D55" s="4">
        <v>2</v>
      </c>
      <c r="E55" s="4"/>
      <c r="F55" s="5">
        <v>25023.200000000001</v>
      </c>
      <c r="G55" s="24">
        <f t="shared" si="0"/>
        <v>50046.400000000001</v>
      </c>
      <c r="H55" s="6"/>
    </row>
    <row r="56" spans="2:8" s="7" customFormat="1" ht="24.75" thickBot="1" x14ac:dyDescent="0.25">
      <c r="B56" s="3">
        <v>52</v>
      </c>
      <c r="C56" s="4" t="s">
        <v>55</v>
      </c>
      <c r="D56" s="4">
        <v>5</v>
      </c>
      <c r="E56" s="4"/>
      <c r="F56" s="5">
        <v>90462.75</v>
      </c>
      <c r="G56" s="24">
        <f t="shared" si="0"/>
        <v>452313.75</v>
      </c>
      <c r="H56" s="6"/>
    </row>
    <row r="57" spans="2:8" s="7" customFormat="1" ht="12.75" thickBot="1" x14ac:dyDescent="0.25">
      <c r="B57" s="3">
        <v>53</v>
      </c>
      <c r="C57" s="4" t="s">
        <v>56</v>
      </c>
      <c r="D57" s="4">
        <v>4</v>
      </c>
      <c r="E57" s="4"/>
      <c r="F57" s="5">
        <v>33876.800000000003</v>
      </c>
      <c r="G57" s="24">
        <f t="shared" si="0"/>
        <v>135507.20000000001</v>
      </c>
      <c r="H57" s="6"/>
    </row>
    <row r="58" spans="2:8" s="7" customFormat="1" ht="12.75" thickBot="1" x14ac:dyDescent="0.25">
      <c r="B58" s="3">
        <v>54</v>
      </c>
      <c r="C58" s="4" t="s">
        <v>57</v>
      </c>
      <c r="D58" s="4">
        <v>1</v>
      </c>
      <c r="E58" s="4"/>
      <c r="F58" s="5">
        <v>23675.200000000001</v>
      </c>
      <c r="G58" s="24">
        <f t="shared" si="0"/>
        <v>23675.200000000001</v>
      </c>
      <c r="H58" s="8">
        <f>SUM(G9:G58)</f>
        <v>11427665.6</v>
      </c>
    </row>
    <row r="59" spans="2:8" s="7" customFormat="1" ht="12.75" thickBot="1" x14ac:dyDescent="0.25">
      <c r="B59" s="10"/>
      <c r="C59" s="10"/>
      <c r="D59" s="10"/>
      <c r="E59" s="6"/>
      <c r="F59" s="25" t="s">
        <v>82</v>
      </c>
      <c r="G59" s="26">
        <f>SUM(G5:G58)</f>
        <v>129045110.60000002</v>
      </c>
      <c r="H59" s="56">
        <v>1</v>
      </c>
    </row>
    <row r="60" spans="2:8" s="7" customFormat="1" ht="12.75" thickBot="1" x14ac:dyDescent="0.25">
      <c r="E60" s="6"/>
      <c r="F60" s="25" t="s">
        <v>83</v>
      </c>
      <c r="G60" s="26">
        <f>G59*10%</f>
        <v>12904511.060000002</v>
      </c>
      <c r="H60" s="6"/>
    </row>
    <row r="61" spans="2:8" s="7" customFormat="1" ht="12.75" thickBot="1" x14ac:dyDescent="0.25">
      <c r="E61" s="6"/>
      <c r="F61" s="25" t="s">
        <v>84</v>
      </c>
      <c r="G61" s="26">
        <f>G60*19%</f>
        <v>2451857.1014000005</v>
      </c>
      <c r="H61" s="6"/>
    </row>
    <row r="62" spans="2:8" s="7" customFormat="1" ht="12.75" thickBot="1" x14ac:dyDescent="0.25">
      <c r="E62" s="6"/>
      <c r="F62" s="25" t="s">
        <v>58</v>
      </c>
      <c r="G62" s="26">
        <f>SUM(G59:G61)-0.01</f>
        <v>144401478.75140002</v>
      </c>
      <c r="H62" s="6"/>
    </row>
    <row r="63" spans="2:8" s="7" customFormat="1" ht="12" x14ac:dyDescent="0.2">
      <c r="B63" s="6"/>
      <c r="C63" s="6"/>
      <c r="D63" s="6"/>
      <c r="E63" s="6"/>
      <c r="F63" s="6"/>
      <c r="G63" s="6"/>
      <c r="H63" s="6"/>
    </row>
    <row r="64" spans="2:8" s="7" customFormat="1" ht="12" x14ac:dyDescent="0.2">
      <c r="B64" s="6"/>
      <c r="C64" s="6"/>
      <c r="D64" s="6"/>
      <c r="E64" s="6"/>
      <c r="F64" s="6"/>
      <c r="G64" s="6"/>
      <c r="H64" s="6"/>
    </row>
    <row r="65" spans="1:11" s="7" customFormat="1" ht="12" x14ac:dyDescent="0.2">
      <c r="A65" s="27"/>
      <c r="B65" s="27" t="s">
        <v>87</v>
      </c>
      <c r="C65" s="28" t="s">
        <v>88</v>
      </c>
      <c r="D65" s="28" t="s">
        <v>89</v>
      </c>
      <c r="E65" s="28" t="s">
        <v>90</v>
      </c>
      <c r="F65" s="28" t="s">
        <v>91</v>
      </c>
      <c r="G65" s="6"/>
      <c r="K65" s="6"/>
    </row>
    <row r="66" spans="1:11" s="7" customFormat="1" ht="12" x14ac:dyDescent="0.2">
      <c r="A66" s="29" t="s">
        <v>92</v>
      </c>
      <c r="B66" s="30">
        <v>0.02</v>
      </c>
      <c r="C66" s="31">
        <f>+G66/1.1189999999</f>
        <v>2580902.2120519131</v>
      </c>
      <c r="D66" s="31">
        <f>+C66*10%</f>
        <v>258090.22120519134</v>
      </c>
      <c r="E66" s="31">
        <f>+D66*19%</f>
        <v>49037.142028986353</v>
      </c>
      <c r="F66" s="31">
        <f>+C66+D66+E66</f>
        <v>2888029.5752860908</v>
      </c>
      <c r="G66" s="32">
        <f>G$62*B66</f>
        <v>2888029.5750280004</v>
      </c>
    </row>
    <row r="67" spans="1:11" s="7" customFormat="1" ht="12" x14ac:dyDescent="0.2">
      <c r="A67" s="29" t="s">
        <v>93</v>
      </c>
      <c r="B67" s="30">
        <v>0.97</v>
      </c>
      <c r="C67" s="31">
        <f>+G67/1.1189999999</f>
        <v>125173757.28451778</v>
      </c>
      <c r="D67" s="31">
        <f t="shared" ref="D67:D68" si="1">+C67*10%</f>
        <v>12517375.728451779</v>
      </c>
      <c r="E67" s="31">
        <f t="shared" ref="E67:E68" si="2">+D67*19%</f>
        <v>2378301.388405838</v>
      </c>
      <c r="F67" s="31">
        <f t="shared" ref="F67:F68" si="3">+C67+D67+E67</f>
        <v>140069434.40137538</v>
      </c>
      <c r="G67" s="32">
        <f>G$62*B67</f>
        <v>140069434.38885802</v>
      </c>
    </row>
    <row r="68" spans="1:11" s="7" customFormat="1" ht="12" x14ac:dyDescent="0.2">
      <c r="A68" s="29" t="s">
        <v>94</v>
      </c>
      <c r="B68" s="30">
        <v>0.01</v>
      </c>
      <c r="C68" s="31">
        <f>+G68/1.1189999999</f>
        <v>1290451.1060259566</v>
      </c>
      <c r="D68" s="31">
        <f t="shared" si="1"/>
        <v>129045.11060259567</v>
      </c>
      <c r="E68" s="31">
        <f t="shared" si="2"/>
        <v>24518.571014493176</v>
      </c>
      <c r="F68" s="31">
        <f t="shared" si="3"/>
        <v>1444014.7876430454</v>
      </c>
      <c r="G68" s="32">
        <f>G$62*B68</f>
        <v>1444014.7875140002</v>
      </c>
    </row>
    <row r="69" spans="1:11" s="7" customFormat="1" ht="12" x14ac:dyDescent="0.2">
      <c r="A69" s="29"/>
      <c r="B69" s="29"/>
      <c r="C69" s="33">
        <f>SUM(C66:C68)</f>
        <v>129045110.60259566</v>
      </c>
      <c r="D69" s="33">
        <f t="shared" ref="D69:E69" si="4">SUM(D66:D68)</f>
        <v>12904511.060259566</v>
      </c>
      <c r="E69" s="33">
        <f t="shared" si="4"/>
        <v>2451857.1014493178</v>
      </c>
      <c r="F69" s="33">
        <f>SUM(F66:F68)</f>
        <v>144401478.76430452</v>
      </c>
      <c r="G69" s="32">
        <f>SUM(G66:G68)</f>
        <v>144401478.75140002</v>
      </c>
    </row>
    <row r="70" spans="1:11" s="7" customFormat="1" ht="12" x14ac:dyDescent="0.2">
      <c r="B70" s="6"/>
      <c r="C70" s="6"/>
      <c r="D70" s="6"/>
      <c r="E70" s="6"/>
      <c r="F70" s="6"/>
      <c r="G70" s="6"/>
      <c r="H70" s="6"/>
    </row>
    <row r="71" spans="1:11" s="7" customFormat="1" ht="12" x14ac:dyDescent="0.2">
      <c r="B71" s="6"/>
      <c r="C71" s="6"/>
      <c r="D71" s="6"/>
      <c r="E71" s="6"/>
      <c r="F71" s="6"/>
      <c r="G71" s="6"/>
      <c r="H71" s="6"/>
    </row>
  </sheetData>
  <mergeCells count="3">
    <mergeCell ref="B2:G2"/>
    <mergeCell ref="B3:G3"/>
    <mergeCell ref="C1:G1"/>
  </mergeCells>
  <pageMargins left="0.35433070866141736" right="0.47244094488188981" top="0.31496062992125984" bottom="0.35433070866141736" header="0.31496062992125984" footer="0.31496062992125984"/>
  <pageSetup scale="8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B5AF4-E80B-4EE9-B8C5-9987A88D95AB}">
  <dimension ref="A1:K73"/>
  <sheetViews>
    <sheetView workbookViewId="0">
      <selection activeCell="B2" sqref="B2:G2"/>
    </sheetView>
  </sheetViews>
  <sheetFormatPr baseColWidth="10" defaultRowHeight="15" x14ac:dyDescent="0.25"/>
  <cols>
    <col min="1" max="1" width="3.28515625" bestFit="1" customWidth="1"/>
    <col min="2" max="2" width="4.5703125" bestFit="1" customWidth="1"/>
    <col min="3" max="3" width="33.85546875" customWidth="1"/>
    <col min="4" max="4" width="10.7109375" bestFit="1" customWidth="1"/>
    <col min="5" max="5" width="9.85546875" bestFit="1" customWidth="1"/>
    <col min="6" max="6" width="14.140625" bestFit="1" customWidth="1"/>
    <col min="7" max="7" width="11.85546875" bestFit="1" customWidth="1"/>
    <col min="8" max="8" width="13.85546875" bestFit="1" customWidth="1"/>
    <col min="9" max="9" width="14.28515625" bestFit="1" customWidth="1"/>
    <col min="10" max="10" width="6" bestFit="1" customWidth="1"/>
  </cols>
  <sheetData>
    <row r="1" spans="2:9" s="7" customFormat="1" ht="22.9" customHeight="1" x14ac:dyDescent="0.2">
      <c r="B1" s="100" t="s">
        <v>112</v>
      </c>
      <c r="C1" s="100"/>
      <c r="D1" s="100"/>
      <c r="E1" s="100"/>
      <c r="F1" s="100"/>
      <c r="G1" s="100"/>
      <c r="H1" s="6"/>
      <c r="I1" s="6"/>
    </row>
    <row r="2" spans="2:9" s="7" customFormat="1" ht="15" customHeight="1" thickBot="1" x14ac:dyDescent="0.25">
      <c r="B2" s="99" t="s">
        <v>78</v>
      </c>
      <c r="C2" s="99"/>
      <c r="D2" s="99"/>
      <c r="E2" s="99"/>
      <c r="F2" s="99"/>
      <c r="G2" s="99"/>
      <c r="H2" s="6"/>
      <c r="I2" s="6"/>
    </row>
    <row r="3" spans="2:9" s="7" customFormat="1" ht="12" customHeight="1" thickBot="1" x14ac:dyDescent="0.25">
      <c r="B3" s="23" t="s">
        <v>0</v>
      </c>
      <c r="C3" s="23" t="s">
        <v>1</v>
      </c>
      <c r="D3" s="23" t="s">
        <v>79</v>
      </c>
      <c r="E3" s="23" t="s">
        <v>80</v>
      </c>
      <c r="F3" s="23" t="s">
        <v>81</v>
      </c>
      <c r="G3" s="23" t="s">
        <v>6</v>
      </c>
      <c r="H3" s="6"/>
      <c r="I3" s="6"/>
    </row>
    <row r="4" spans="2:9" s="7" customFormat="1" ht="12.75" thickBot="1" x14ac:dyDescent="0.25">
      <c r="B4" s="3">
        <v>1</v>
      </c>
      <c r="C4" s="4" t="s">
        <v>59</v>
      </c>
      <c r="D4" s="4">
        <v>30</v>
      </c>
      <c r="E4" s="4">
        <v>18</v>
      </c>
      <c r="F4" s="5">
        <v>2700125</v>
      </c>
      <c r="G4" s="24">
        <f>(F4/30)*D4*E4</f>
        <v>48602250</v>
      </c>
      <c r="H4" s="6"/>
    </row>
    <row r="5" spans="2:9" s="7" customFormat="1" ht="24.75" thickBot="1" x14ac:dyDescent="0.25">
      <c r="B5" s="3">
        <v>1</v>
      </c>
      <c r="C5" s="4" t="s">
        <v>111</v>
      </c>
      <c r="D5" s="4">
        <v>1</v>
      </c>
      <c r="E5" s="4">
        <v>18</v>
      </c>
      <c r="F5" s="5">
        <v>2700125</v>
      </c>
      <c r="G5" s="24">
        <f>(F5/30)*D5*E5</f>
        <v>1620075</v>
      </c>
      <c r="H5" s="6"/>
    </row>
    <row r="6" spans="2:9" s="7" customFormat="1" ht="12.75" thickBot="1" x14ac:dyDescent="0.25">
      <c r="B6" s="3">
        <v>1</v>
      </c>
      <c r="C6" s="4" t="s">
        <v>59</v>
      </c>
      <c r="D6" s="4">
        <v>1</v>
      </c>
      <c r="E6" s="4">
        <v>0</v>
      </c>
      <c r="F6" s="5">
        <v>2700125</v>
      </c>
      <c r="G6" s="24">
        <f t="shared" ref="G6:G10" si="0">(F6/30)*D6*E6</f>
        <v>0</v>
      </c>
      <c r="H6" s="6"/>
    </row>
    <row r="7" spans="2:9" s="7" customFormat="1" ht="12.75" thickBot="1" x14ac:dyDescent="0.25">
      <c r="B7" s="3">
        <v>2</v>
      </c>
      <c r="C7" s="4" t="s">
        <v>60</v>
      </c>
      <c r="D7" s="4">
        <v>9</v>
      </c>
      <c r="E7" s="4">
        <v>18</v>
      </c>
      <c r="F7" s="5">
        <v>2700125</v>
      </c>
      <c r="G7" s="24">
        <f t="shared" si="0"/>
        <v>14580675</v>
      </c>
      <c r="H7" s="8"/>
    </row>
    <row r="8" spans="2:9" s="7" customFormat="1" ht="12.75" thickBot="1" x14ac:dyDescent="0.25">
      <c r="B8" s="3">
        <v>3</v>
      </c>
      <c r="C8" s="4" t="s">
        <v>61</v>
      </c>
      <c r="D8" s="4">
        <v>1</v>
      </c>
      <c r="E8" s="4">
        <v>18</v>
      </c>
      <c r="F8" s="5">
        <v>2700125</v>
      </c>
      <c r="G8" s="24">
        <f t="shared" si="0"/>
        <v>1620075</v>
      </c>
      <c r="H8" s="6"/>
    </row>
    <row r="9" spans="2:9" s="7" customFormat="1" ht="12.75" thickBot="1" x14ac:dyDescent="0.25">
      <c r="B9" s="3">
        <v>4</v>
      </c>
      <c r="C9" s="4" t="s">
        <v>7</v>
      </c>
      <c r="D9" s="4">
        <v>3</v>
      </c>
      <c r="E9" s="4">
        <v>18</v>
      </c>
      <c r="F9" s="5">
        <v>1728080</v>
      </c>
      <c r="G9" s="24">
        <f t="shared" si="0"/>
        <v>3110544</v>
      </c>
      <c r="H9" s="8"/>
    </row>
    <row r="10" spans="2:9" s="7" customFormat="1" ht="12.75" thickBot="1" x14ac:dyDescent="0.25">
      <c r="B10" s="3">
        <v>4</v>
      </c>
      <c r="C10" s="4" t="s">
        <v>7</v>
      </c>
      <c r="D10" s="4">
        <v>1</v>
      </c>
      <c r="E10" s="4">
        <v>0</v>
      </c>
      <c r="F10" s="5">
        <v>1728080</v>
      </c>
      <c r="G10" s="24">
        <f t="shared" si="0"/>
        <v>0</v>
      </c>
      <c r="H10" s="8">
        <f>SUM(G4:G10)</f>
        <v>69533619</v>
      </c>
    </row>
    <row r="11" spans="2:9" s="7" customFormat="1" ht="15.75" thickBot="1" x14ac:dyDescent="0.3">
      <c r="B11" s="57">
        <v>5</v>
      </c>
      <c r="C11" s="58" t="s">
        <v>8</v>
      </c>
      <c r="D11" s="58">
        <v>35</v>
      </c>
      <c r="E11" s="58"/>
      <c r="F11" s="59">
        <v>2352</v>
      </c>
      <c r="G11" s="60">
        <v>49392</v>
      </c>
      <c r="H11"/>
    </row>
    <row r="12" spans="2:9" s="7" customFormat="1" ht="15.75" thickBot="1" x14ac:dyDescent="0.3">
      <c r="B12" s="57">
        <v>6</v>
      </c>
      <c r="C12" s="58" t="s">
        <v>9</v>
      </c>
      <c r="D12" s="58">
        <v>66</v>
      </c>
      <c r="E12" s="58"/>
      <c r="F12" s="59">
        <v>2299.1999999999998</v>
      </c>
      <c r="G12" s="60">
        <v>91048.319999999992</v>
      </c>
      <c r="H12"/>
    </row>
    <row r="13" spans="2:9" s="7" customFormat="1" ht="24.75" thickBot="1" x14ac:dyDescent="0.3">
      <c r="B13" s="57">
        <v>7</v>
      </c>
      <c r="C13" s="58" t="s">
        <v>10</v>
      </c>
      <c r="D13" s="58">
        <v>66</v>
      </c>
      <c r="E13" s="58"/>
      <c r="F13" s="59">
        <v>1904.8</v>
      </c>
      <c r="G13" s="60">
        <v>75430.080000000002</v>
      </c>
      <c r="H13"/>
    </row>
    <row r="14" spans="2:9" s="7" customFormat="1" ht="15.75" thickBot="1" x14ac:dyDescent="0.3">
      <c r="B14" s="57">
        <v>8</v>
      </c>
      <c r="C14" s="58" t="s">
        <v>11</v>
      </c>
      <c r="D14" s="58">
        <v>62</v>
      </c>
      <c r="E14" s="58"/>
      <c r="F14" s="59">
        <v>5910.75</v>
      </c>
      <c r="G14" s="60">
        <v>219879.9</v>
      </c>
      <c r="H14"/>
    </row>
    <row r="15" spans="2:9" s="7" customFormat="1" ht="15.75" thickBot="1" x14ac:dyDescent="0.3">
      <c r="B15" s="57">
        <v>9</v>
      </c>
      <c r="C15" s="58" t="s">
        <v>12</v>
      </c>
      <c r="D15" s="58">
        <v>163</v>
      </c>
      <c r="E15" s="58"/>
      <c r="F15" s="59">
        <v>3579.75</v>
      </c>
      <c r="G15" s="60">
        <v>350099.55</v>
      </c>
      <c r="H15"/>
    </row>
    <row r="16" spans="2:9" s="7" customFormat="1" ht="24.75" thickBot="1" x14ac:dyDescent="0.3">
      <c r="B16" s="57">
        <v>10</v>
      </c>
      <c r="C16" s="58" t="s">
        <v>13</v>
      </c>
      <c r="D16" s="58">
        <v>140</v>
      </c>
      <c r="E16" s="58"/>
      <c r="F16" s="59">
        <v>2646</v>
      </c>
      <c r="G16" s="60">
        <v>222264</v>
      </c>
      <c r="H16"/>
    </row>
    <row r="17" spans="2:8" s="7" customFormat="1" ht="15.75" thickBot="1" x14ac:dyDescent="0.3">
      <c r="B17" s="57">
        <v>11</v>
      </c>
      <c r="C17" s="58" t="s">
        <v>14</v>
      </c>
      <c r="D17" s="58">
        <v>35</v>
      </c>
      <c r="E17" s="58"/>
      <c r="F17" s="59">
        <v>2288.8000000000002</v>
      </c>
      <c r="G17" s="60">
        <v>48064.800000000003</v>
      </c>
      <c r="H17"/>
    </row>
    <row r="18" spans="2:8" s="7" customFormat="1" ht="15.75" thickBot="1" x14ac:dyDescent="0.3">
      <c r="B18" s="57">
        <v>12</v>
      </c>
      <c r="C18" s="58" t="s">
        <v>15</v>
      </c>
      <c r="D18" s="58">
        <v>330</v>
      </c>
      <c r="E18" s="58"/>
      <c r="F18" s="59">
        <v>4366.5</v>
      </c>
      <c r="G18" s="60">
        <v>864567</v>
      </c>
      <c r="H18"/>
    </row>
    <row r="19" spans="2:8" s="7" customFormat="1" ht="15.75" thickBot="1" x14ac:dyDescent="0.3">
      <c r="B19" s="57">
        <v>13</v>
      </c>
      <c r="C19" s="58" t="s">
        <v>16</v>
      </c>
      <c r="D19" s="58">
        <v>66</v>
      </c>
      <c r="E19" s="58"/>
      <c r="F19" s="59">
        <v>10107.75</v>
      </c>
      <c r="G19" s="60">
        <v>400266.89999999997</v>
      </c>
      <c r="H19"/>
    </row>
    <row r="20" spans="2:8" s="7" customFormat="1" ht="15.75" thickBot="1" x14ac:dyDescent="0.3">
      <c r="B20" s="57">
        <v>14</v>
      </c>
      <c r="C20" s="58" t="s">
        <v>17</v>
      </c>
      <c r="D20" s="58">
        <v>35</v>
      </c>
      <c r="E20" s="58"/>
      <c r="F20" s="59">
        <v>1596.8</v>
      </c>
      <c r="G20" s="60">
        <v>33532.800000000003</v>
      </c>
      <c r="H20"/>
    </row>
    <row r="21" spans="2:8" s="7" customFormat="1" ht="15.75" thickBot="1" x14ac:dyDescent="0.3">
      <c r="B21" s="57">
        <v>15</v>
      </c>
      <c r="C21" s="58" t="s">
        <v>18</v>
      </c>
      <c r="D21" s="58">
        <v>31</v>
      </c>
      <c r="E21" s="58"/>
      <c r="F21" s="59">
        <v>6336.75</v>
      </c>
      <c r="G21" s="60">
        <v>117863.55</v>
      </c>
      <c r="H21"/>
    </row>
    <row r="22" spans="2:8" s="7" customFormat="1" ht="15.75" thickBot="1" x14ac:dyDescent="0.3">
      <c r="B22" s="57">
        <v>16</v>
      </c>
      <c r="C22" s="58" t="s">
        <v>19</v>
      </c>
      <c r="D22" s="58">
        <v>66</v>
      </c>
      <c r="E22" s="58"/>
      <c r="F22" s="59">
        <v>4341</v>
      </c>
      <c r="G22" s="60">
        <v>171903.6</v>
      </c>
      <c r="H22"/>
    </row>
    <row r="23" spans="2:8" s="7" customFormat="1" ht="15.75" thickBot="1" x14ac:dyDescent="0.3">
      <c r="B23" s="57">
        <v>17</v>
      </c>
      <c r="C23" s="58" t="s">
        <v>20</v>
      </c>
      <c r="D23" s="58">
        <v>62</v>
      </c>
      <c r="E23" s="58"/>
      <c r="F23" s="59">
        <v>5657.25</v>
      </c>
      <c r="G23" s="60">
        <v>210449.69999999998</v>
      </c>
      <c r="H23"/>
    </row>
    <row r="24" spans="2:8" s="7" customFormat="1" ht="15.75" thickBot="1" x14ac:dyDescent="0.3">
      <c r="B24" s="57">
        <v>18</v>
      </c>
      <c r="C24" s="58" t="s">
        <v>21</v>
      </c>
      <c r="D24" s="58">
        <v>66</v>
      </c>
      <c r="E24" s="58"/>
      <c r="F24" s="59">
        <v>4752.75</v>
      </c>
      <c r="G24" s="60">
        <v>188208.9</v>
      </c>
      <c r="H24"/>
    </row>
    <row r="25" spans="2:8" s="7" customFormat="1" ht="15.75" thickBot="1" x14ac:dyDescent="0.3">
      <c r="B25" s="57">
        <v>19</v>
      </c>
      <c r="C25" s="58" t="s">
        <v>22</v>
      </c>
      <c r="D25" s="58">
        <v>66</v>
      </c>
      <c r="E25" s="58"/>
      <c r="F25" s="59">
        <v>6339.75</v>
      </c>
      <c r="G25" s="60">
        <v>251054.1</v>
      </c>
      <c r="H25"/>
    </row>
    <row r="26" spans="2:8" s="7" customFormat="1" ht="15.75" thickBot="1" x14ac:dyDescent="0.3">
      <c r="B26" s="57">
        <v>20</v>
      </c>
      <c r="C26" s="58" t="s">
        <v>23</v>
      </c>
      <c r="D26" s="58">
        <v>66</v>
      </c>
      <c r="E26" s="58"/>
      <c r="F26" s="59">
        <v>7998</v>
      </c>
      <c r="G26" s="60">
        <v>316720.8</v>
      </c>
      <c r="H26"/>
    </row>
    <row r="27" spans="2:8" s="7" customFormat="1" ht="15.75" thickBot="1" x14ac:dyDescent="0.3">
      <c r="B27" s="57">
        <v>21</v>
      </c>
      <c r="C27" s="58" t="s">
        <v>24</v>
      </c>
      <c r="D27" s="58">
        <v>66</v>
      </c>
      <c r="E27" s="58"/>
      <c r="F27" s="59">
        <v>9121.5</v>
      </c>
      <c r="G27" s="60">
        <v>361211.39999999997</v>
      </c>
      <c r="H27"/>
    </row>
    <row r="28" spans="2:8" s="7" customFormat="1" ht="15.75" thickBot="1" x14ac:dyDescent="0.3">
      <c r="B28" s="57">
        <v>22</v>
      </c>
      <c r="C28" s="58" t="s">
        <v>25</v>
      </c>
      <c r="D28" s="58">
        <v>97</v>
      </c>
      <c r="E28" s="58"/>
      <c r="F28" s="59">
        <v>1300</v>
      </c>
      <c r="G28" s="60">
        <v>75660</v>
      </c>
      <c r="H28"/>
    </row>
    <row r="29" spans="2:8" s="7" customFormat="1" ht="15.75" thickBot="1" x14ac:dyDescent="0.3">
      <c r="B29" s="57">
        <v>23</v>
      </c>
      <c r="C29" s="58" t="s">
        <v>26</v>
      </c>
      <c r="D29" s="58">
        <v>35</v>
      </c>
      <c r="E29" s="58"/>
      <c r="F29" s="59">
        <v>1215.2</v>
      </c>
      <c r="G29" s="60">
        <v>25519.200000000001</v>
      </c>
      <c r="H29"/>
    </row>
    <row r="30" spans="2:8" s="7" customFormat="1" ht="15.75" thickBot="1" x14ac:dyDescent="0.3">
      <c r="B30" s="57">
        <v>24</v>
      </c>
      <c r="C30" s="58" t="s">
        <v>27</v>
      </c>
      <c r="D30" s="58">
        <v>101</v>
      </c>
      <c r="E30" s="58"/>
      <c r="F30" s="59">
        <v>546.4</v>
      </c>
      <c r="G30" s="60">
        <v>33111.839999999997</v>
      </c>
      <c r="H30"/>
    </row>
    <row r="31" spans="2:8" s="7" customFormat="1" ht="15.75" thickBot="1" x14ac:dyDescent="0.3">
      <c r="B31" s="57">
        <v>25</v>
      </c>
      <c r="C31" s="58" t="s">
        <v>28</v>
      </c>
      <c r="D31" s="58">
        <v>35</v>
      </c>
      <c r="E31" s="58"/>
      <c r="F31" s="59">
        <v>2184.8000000000002</v>
      </c>
      <c r="G31" s="60">
        <v>45880.800000000003</v>
      </c>
      <c r="H31"/>
    </row>
    <row r="32" spans="2:8" s="7" customFormat="1" ht="15.75" thickBot="1" x14ac:dyDescent="0.3">
      <c r="B32" s="57">
        <v>26</v>
      </c>
      <c r="C32" s="58" t="s">
        <v>29</v>
      </c>
      <c r="D32" s="58">
        <v>35</v>
      </c>
      <c r="E32" s="58"/>
      <c r="F32" s="59">
        <v>936</v>
      </c>
      <c r="G32" s="60">
        <v>19656</v>
      </c>
      <c r="H32"/>
    </row>
    <row r="33" spans="2:8" s="7" customFormat="1" ht="15.75" thickBot="1" x14ac:dyDescent="0.3">
      <c r="B33" s="57">
        <v>27</v>
      </c>
      <c r="C33" s="58" t="s">
        <v>30</v>
      </c>
      <c r="D33" s="58">
        <v>66</v>
      </c>
      <c r="E33" s="58"/>
      <c r="F33" s="59">
        <v>4681.5</v>
      </c>
      <c r="G33" s="60">
        <v>185387.4</v>
      </c>
      <c r="H33"/>
    </row>
    <row r="34" spans="2:8" s="7" customFormat="1" ht="15.75" thickBot="1" x14ac:dyDescent="0.3">
      <c r="B34" s="57">
        <v>28</v>
      </c>
      <c r="C34" s="58" t="s">
        <v>31</v>
      </c>
      <c r="D34" s="58">
        <v>66</v>
      </c>
      <c r="E34" s="58"/>
      <c r="F34" s="59">
        <v>2633.25</v>
      </c>
      <c r="G34" s="60">
        <v>104276.7</v>
      </c>
      <c r="H34"/>
    </row>
    <row r="35" spans="2:8" s="7" customFormat="1" ht="24.75" thickBot="1" x14ac:dyDescent="0.3">
      <c r="B35" s="57">
        <v>29</v>
      </c>
      <c r="C35" s="58" t="s">
        <v>32</v>
      </c>
      <c r="D35" s="58">
        <v>35</v>
      </c>
      <c r="E35" s="58"/>
      <c r="F35" s="59">
        <v>2424.8000000000002</v>
      </c>
      <c r="G35" s="60">
        <v>50920.800000000003</v>
      </c>
      <c r="H35"/>
    </row>
    <row r="36" spans="2:8" s="7" customFormat="1" ht="15.75" thickBot="1" x14ac:dyDescent="0.3">
      <c r="B36" s="57">
        <v>30</v>
      </c>
      <c r="C36" s="58" t="s">
        <v>33</v>
      </c>
      <c r="D36" s="58">
        <v>140</v>
      </c>
      <c r="E36" s="58"/>
      <c r="F36" s="59">
        <v>1053</v>
      </c>
      <c r="G36" s="60">
        <v>88452</v>
      </c>
      <c r="H36"/>
    </row>
    <row r="37" spans="2:8" s="7" customFormat="1" ht="15.75" thickBot="1" x14ac:dyDescent="0.3">
      <c r="B37" s="57">
        <v>31</v>
      </c>
      <c r="C37" s="58" t="s">
        <v>34</v>
      </c>
      <c r="D37" s="58">
        <v>140</v>
      </c>
      <c r="E37" s="58"/>
      <c r="F37" s="59">
        <v>1117.5</v>
      </c>
      <c r="G37" s="60">
        <v>93870</v>
      </c>
      <c r="H37"/>
    </row>
    <row r="38" spans="2:8" s="7" customFormat="1" ht="15.75" thickBot="1" x14ac:dyDescent="0.3">
      <c r="B38" s="57">
        <v>32</v>
      </c>
      <c r="C38" s="58" t="s">
        <v>35</v>
      </c>
      <c r="D38" s="58">
        <v>140</v>
      </c>
      <c r="E38" s="58"/>
      <c r="F38" s="59">
        <v>1117.5</v>
      </c>
      <c r="G38" s="60">
        <v>93870</v>
      </c>
      <c r="H38"/>
    </row>
    <row r="39" spans="2:8" s="7" customFormat="1" ht="15.75" thickBot="1" x14ac:dyDescent="0.3">
      <c r="B39" s="57">
        <v>33</v>
      </c>
      <c r="C39" s="58" t="s">
        <v>36</v>
      </c>
      <c r="D39" s="58">
        <v>140</v>
      </c>
      <c r="E39" s="58"/>
      <c r="F39" s="59">
        <v>1521.75</v>
      </c>
      <c r="G39" s="60">
        <v>127827</v>
      </c>
      <c r="H39"/>
    </row>
    <row r="40" spans="2:8" s="7" customFormat="1" ht="15.75" thickBot="1" x14ac:dyDescent="0.3">
      <c r="B40" s="57">
        <v>34</v>
      </c>
      <c r="C40" s="58" t="s">
        <v>37</v>
      </c>
      <c r="D40" s="58">
        <v>35</v>
      </c>
      <c r="E40" s="58"/>
      <c r="F40" s="59">
        <v>2762.4</v>
      </c>
      <c r="G40" s="60">
        <v>58010.400000000001</v>
      </c>
      <c r="H40"/>
    </row>
    <row r="41" spans="2:8" s="7" customFormat="1" ht="15.75" thickBot="1" x14ac:dyDescent="0.3">
      <c r="B41" s="57">
        <v>35</v>
      </c>
      <c r="C41" s="58" t="s">
        <v>38</v>
      </c>
      <c r="D41" s="58">
        <v>35</v>
      </c>
      <c r="E41" s="58"/>
      <c r="F41" s="59">
        <v>16671.75</v>
      </c>
      <c r="G41" s="60">
        <v>350106.75</v>
      </c>
      <c r="H41"/>
    </row>
    <row r="42" spans="2:8" s="7" customFormat="1" ht="15.75" thickBot="1" x14ac:dyDescent="0.3">
      <c r="B42" s="57">
        <v>36</v>
      </c>
      <c r="C42" s="58" t="s">
        <v>39</v>
      </c>
      <c r="D42" s="58">
        <v>35</v>
      </c>
      <c r="E42" s="58"/>
      <c r="F42" s="59">
        <v>6732.75</v>
      </c>
      <c r="G42" s="60">
        <v>141387.75</v>
      </c>
      <c r="H42"/>
    </row>
    <row r="43" spans="2:8" s="7" customFormat="1" ht="15.75" thickBot="1" x14ac:dyDescent="0.3">
      <c r="B43" s="57">
        <v>37</v>
      </c>
      <c r="C43" s="58" t="s">
        <v>40</v>
      </c>
      <c r="D43" s="58">
        <v>66</v>
      </c>
      <c r="E43" s="58"/>
      <c r="F43" s="59">
        <v>4578.75</v>
      </c>
      <c r="G43" s="60">
        <v>181318.5</v>
      </c>
      <c r="H43"/>
    </row>
    <row r="44" spans="2:8" s="7" customFormat="1" ht="15.75" thickBot="1" x14ac:dyDescent="0.3">
      <c r="B44" s="57">
        <v>38</v>
      </c>
      <c r="C44" s="58" t="s">
        <v>41</v>
      </c>
      <c r="D44" s="58">
        <v>31</v>
      </c>
      <c r="E44" s="58"/>
      <c r="F44" s="59">
        <v>14750.25</v>
      </c>
      <c r="G44" s="60">
        <v>274354.64999999997</v>
      </c>
      <c r="H44"/>
    </row>
    <row r="45" spans="2:8" s="7" customFormat="1" ht="24.75" thickBot="1" x14ac:dyDescent="0.3">
      <c r="B45" s="57">
        <v>39</v>
      </c>
      <c r="C45" s="58" t="s">
        <v>42</v>
      </c>
      <c r="D45" s="58">
        <v>31</v>
      </c>
      <c r="E45" s="58"/>
      <c r="F45" s="59">
        <v>1913.6</v>
      </c>
      <c r="G45" s="60">
        <v>35592.959999999999</v>
      </c>
      <c r="H45"/>
    </row>
    <row r="46" spans="2:8" s="7" customFormat="1" ht="15.75" thickBot="1" x14ac:dyDescent="0.3">
      <c r="B46" s="57">
        <v>40</v>
      </c>
      <c r="C46" s="58" t="s">
        <v>43</v>
      </c>
      <c r="D46" s="58">
        <v>35</v>
      </c>
      <c r="E46" s="58"/>
      <c r="F46" s="59">
        <v>3893.6</v>
      </c>
      <c r="G46" s="60">
        <v>81765.600000000006</v>
      </c>
      <c r="H46"/>
    </row>
    <row r="47" spans="2:8" s="7" customFormat="1" ht="15.75" thickBot="1" x14ac:dyDescent="0.3">
      <c r="B47" s="57">
        <v>41</v>
      </c>
      <c r="C47" s="58" t="s">
        <v>44</v>
      </c>
      <c r="D47" s="58">
        <v>35</v>
      </c>
      <c r="E47" s="58"/>
      <c r="F47" s="59">
        <v>1872.8</v>
      </c>
      <c r="G47" s="60">
        <v>39328.800000000003</v>
      </c>
      <c r="H47"/>
    </row>
    <row r="48" spans="2:8" s="7" customFormat="1" ht="15.75" thickBot="1" x14ac:dyDescent="0.3">
      <c r="B48" s="57">
        <v>42</v>
      </c>
      <c r="C48" s="58" t="s">
        <v>45</v>
      </c>
      <c r="D48" s="58">
        <v>35</v>
      </c>
      <c r="E48" s="58"/>
      <c r="F48" s="59">
        <v>92</v>
      </c>
      <c r="G48" s="60">
        <v>1932</v>
      </c>
      <c r="H48"/>
    </row>
    <row r="49" spans="2:9" s="7" customFormat="1" ht="15.75" thickBot="1" x14ac:dyDescent="0.3">
      <c r="B49" s="57">
        <v>43</v>
      </c>
      <c r="C49" s="58" t="s">
        <v>46</v>
      </c>
      <c r="D49" s="58">
        <v>31</v>
      </c>
      <c r="E49" s="58"/>
      <c r="F49" s="59">
        <v>6639.75</v>
      </c>
      <c r="G49" s="60">
        <v>123499.34999999999</v>
      </c>
      <c r="H49"/>
    </row>
    <row r="50" spans="2:9" s="7" customFormat="1" ht="15.75" thickBot="1" x14ac:dyDescent="0.3">
      <c r="B50" s="57">
        <v>44</v>
      </c>
      <c r="C50" s="58" t="s">
        <v>47</v>
      </c>
      <c r="D50" s="58">
        <v>31</v>
      </c>
      <c r="E50" s="58"/>
      <c r="F50" s="59">
        <v>3048.8</v>
      </c>
      <c r="G50" s="60">
        <v>56707.68</v>
      </c>
      <c r="H50"/>
    </row>
    <row r="51" spans="2:9" s="7" customFormat="1" ht="24.75" thickBot="1" x14ac:dyDescent="0.3">
      <c r="B51" s="57">
        <v>45</v>
      </c>
      <c r="C51" s="58" t="s">
        <v>48</v>
      </c>
      <c r="D51" s="58">
        <v>31</v>
      </c>
      <c r="E51" s="58"/>
      <c r="F51" s="59">
        <v>7310.25</v>
      </c>
      <c r="G51" s="60">
        <v>135970.65</v>
      </c>
      <c r="H51"/>
    </row>
    <row r="52" spans="2:9" s="7" customFormat="1" ht="15.75" thickBot="1" x14ac:dyDescent="0.3">
      <c r="B52" s="57">
        <v>46</v>
      </c>
      <c r="C52" s="58" t="s">
        <v>49</v>
      </c>
      <c r="D52" s="58">
        <v>3</v>
      </c>
      <c r="E52" s="58"/>
      <c r="F52" s="59">
        <v>6636</v>
      </c>
      <c r="G52" s="60">
        <v>11944.800000000001</v>
      </c>
      <c r="H52"/>
    </row>
    <row r="53" spans="2:9" s="7" customFormat="1" ht="15.75" thickBot="1" x14ac:dyDescent="0.3">
      <c r="B53" s="57">
        <v>47</v>
      </c>
      <c r="C53" s="58" t="s">
        <v>50</v>
      </c>
      <c r="D53" s="58">
        <v>3</v>
      </c>
      <c r="E53" s="58"/>
      <c r="F53" s="59">
        <v>9710.4</v>
      </c>
      <c r="G53" s="60">
        <v>17478.719999999998</v>
      </c>
      <c r="H53"/>
    </row>
    <row r="54" spans="2:9" s="7" customFormat="1" ht="15.75" thickBot="1" x14ac:dyDescent="0.3">
      <c r="B54" s="57">
        <v>48</v>
      </c>
      <c r="C54" s="58" t="s">
        <v>51</v>
      </c>
      <c r="D54" s="58">
        <v>3</v>
      </c>
      <c r="E54" s="58"/>
      <c r="F54" s="59">
        <v>7395.2</v>
      </c>
      <c r="G54" s="60">
        <v>13311.36</v>
      </c>
      <c r="H54"/>
    </row>
    <row r="55" spans="2:9" s="7" customFormat="1" ht="24.75" thickBot="1" x14ac:dyDescent="0.3">
      <c r="B55" s="57">
        <v>49</v>
      </c>
      <c r="C55" s="58" t="s">
        <v>52</v>
      </c>
      <c r="D55" s="58">
        <v>4</v>
      </c>
      <c r="E55" s="58"/>
      <c r="F55" s="59">
        <v>789.6</v>
      </c>
      <c r="G55" s="60">
        <v>1895.04</v>
      </c>
      <c r="H55"/>
    </row>
    <row r="56" spans="2:9" s="7" customFormat="1" ht="15.75" thickBot="1" x14ac:dyDescent="0.3">
      <c r="B56" s="57">
        <v>50</v>
      </c>
      <c r="C56" s="58" t="s">
        <v>53</v>
      </c>
      <c r="D56" s="58">
        <v>3</v>
      </c>
      <c r="E56" s="58"/>
      <c r="F56" s="59">
        <v>10377.6</v>
      </c>
      <c r="G56" s="60">
        <v>18679.68</v>
      </c>
      <c r="H56"/>
    </row>
    <row r="57" spans="2:9" s="7" customFormat="1" ht="15.75" thickBot="1" x14ac:dyDescent="0.3">
      <c r="B57" s="57">
        <v>51</v>
      </c>
      <c r="C57" s="58" t="s">
        <v>54</v>
      </c>
      <c r="D57" s="58">
        <v>2</v>
      </c>
      <c r="E57" s="58"/>
      <c r="F57" s="59">
        <v>25023.200000000001</v>
      </c>
      <c r="G57" s="60">
        <v>30027.84</v>
      </c>
      <c r="H57"/>
    </row>
    <row r="58" spans="2:9" s="7" customFormat="1" ht="24.75" thickBot="1" x14ac:dyDescent="0.3">
      <c r="B58" s="57">
        <v>52</v>
      </c>
      <c r="C58" s="58" t="s">
        <v>55</v>
      </c>
      <c r="D58" s="58">
        <v>5</v>
      </c>
      <c r="E58" s="58"/>
      <c r="F58" s="59">
        <v>90462.75</v>
      </c>
      <c r="G58" s="60">
        <v>271388.25</v>
      </c>
      <c r="H58"/>
    </row>
    <row r="59" spans="2:9" s="7" customFormat="1" ht="15.75" thickBot="1" x14ac:dyDescent="0.3">
      <c r="B59" s="57">
        <v>53</v>
      </c>
      <c r="C59" s="58" t="s">
        <v>56</v>
      </c>
      <c r="D59" s="58">
        <v>4</v>
      </c>
      <c r="E59" s="58"/>
      <c r="F59" s="59">
        <v>33876.800000000003</v>
      </c>
      <c r="G59" s="60">
        <v>81304.320000000007</v>
      </c>
      <c r="H59"/>
    </row>
    <row r="60" spans="2:9" s="7" customFormat="1" ht="12.75" thickBot="1" x14ac:dyDescent="0.25">
      <c r="B60" s="57">
        <v>54</v>
      </c>
      <c r="C60" s="58" t="s">
        <v>57</v>
      </c>
      <c r="D60" s="58">
        <v>1</v>
      </c>
      <c r="E60" s="58"/>
      <c r="F60" s="59">
        <v>23675.200000000001</v>
      </c>
      <c r="G60" s="60">
        <v>14205.12</v>
      </c>
      <c r="H60" s="8">
        <f>SUM(G11:G60)</f>
        <v>6856599.3599999994</v>
      </c>
      <c r="I60" s="9"/>
    </row>
    <row r="61" spans="2:9" s="7" customFormat="1" ht="12.75" thickBot="1" x14ac:dyDescent="0.25">
      <c r="B61" s="10"/>
      <c r="C61" s="10"/>
      <c r="D61" s="10"/>
      <c r="E61" s="6"/>
      <c r="F61" s="25" t="s">
        <v>82</v>
      </c>
      <c r="G61" s="26">
        <f>SUM(G4:G60)</f>
        <v>76390218.360000014</v>
      </c>
      <c r="H61" s="56"/>
    </row>
    <row r="62" spans="2:9" s="7" customFormat="1" ht="12.75" thickBot="1" x14ac:dyDescent="0.25">
      <c r="C62" s="61" t="s">
        <v>108</v>
      </c>
      <c r="E62" s="6"/>
      <c r="F62" s="25" t="s">
        <v>83</v>
      </c>
      <c r="G62" s="26">
        <f>G61*10%</f>
        <v>7639021.836000002</v>
      </c>
      <c r="H62" s="6"/>
    </row>
    <row r="63" spans="2:9" s="7" customFormat="1" ht="12.75" thickBot="1" x14ac:dyDescent="0.25">
      <c r="E63" s="6"/>
      <c r="F63" s="25" t="s">
        <v>84</v>
      </c>
      <c r="G63" s="26">
        <f>G62*19%</f>
        <v>1451414.1488400004</v>
      </c>
      <c r="H63" s="6"/>
    </row>
    <row r="64" spans="2:9" s="7" customFormat="1" ht="12.75" thickBot="1" x14ac:dyDescent="0.25">
      <c r="E64" s="6"/>
      <c r="F64" s="25" t="s">
        <v>58</v>
      </c>
      <c r="G64" s="26">
        <f>SUM(G61:G63)</f>
        <v>85480654.344840005</v>
      </c>
      <c r="H64" s="6"/>
    </row>
    <row r="65" spans="1:11" s="7" customFormat="1" ht="12" x14ac:dyDescent="0.2">
      <c r="B65" s="6"/>
      <c r="C65" s="6"/>
      <c r="D65" s="6"/>
      <c r="E65" s="6"/>
      <c r="F65" s="6"/>
      <c r="G65" s="6"/>
      <c r="H65" s="6"/>
    </row>
    <row r="66" spans="1:11" s="7" customFormat="1" ht="12" x14ac:dyDescent="0.2">
      <c r="B66" s="6"/>
      <c r="C66" s="6"/>
      <c r="D66" s="6"/>
      <c r="E66" s="6"/>
      <c r="F66" s="6"/>
      <c r="G66" s="6"/>
      <c r="H66" s="6"/>
    </row>
    <row r="67" spans="1:11" s="7" customFormat="1" ht="12" x14ac:dyDescent="0.2">
      <c r="A67" s="27"/>
      <c r="B67" s="27" t="s">
        <v>87</v>
      </c>
      <c r="C67" s="28" t="s">
        <v>88</v>
      </c>
      <c r="D67" s="28" t="s">
        <v>89</v>
      </c>
      <c r="E67" s="28" t="s">
        <v>90</v>
      </c>
      <c r="F67" s="28" t="s">
        <v>91</v>
      </c>
      <c r="G67" s="6"/>
      <c r="K67" s="6"/>
    </row>
    <row r="68" spans="1:11" s="7" customFormat="1" ht="12" x14ac:dyDescent="0.2">
      <c r="A68" s="29" t="s">
        <v>92</v>
      </c>
      <c r="B68" s="30">
        <v>0.02</v>
      </c>
      <c r="C68" s="31">
        <f>+G68/1.1189999999</f>
        <v>1527804.3673365333</v>
      </c>
      <c r="D68" s="31">
        <f>+C68*10%</f>
        <v>152780.43673365333</v>
      </c>
      <c r="E68" s="31">
        <f>+D68*19%</f>
        <v>29028.282979394135</v>
      </c>
      <c r="F68" s="31">
        <f>+C68+D68+E68</f>
        <v>1709613.0870495806</v>
      </c>
      <c r="G68" s="32">
        <f>G$64*B68</f>
        <v>1709613.0868968002</v>
      </c>
    </row>
    <row r="69" spans="1:11" s="7" customFormat="1" ht="12" x14ac:dyDescent="0.2">
      <c r="A69" s="29" t="s">
        <v>93</v>
      </c>
      <c r="B69" s="30">
        <v>0.97</v>
      </c>
      <c r="C69" s="31">
        <f>+G69/1.1189999999</f>
        <v>74098511.815821856</v>
      </c>
      <c r="D69" s="31">
        <f t="shared" ref="D69:D70" si="1">+C69*10%</f>
        <v>7409851.1815821864</v>
      </c>
      <c r="E69" s="31">
        <f t="shared" ref="E69:E70" si="2">+D69*19%</f>
        <v>1407871.7245006154</v>
      </c>
      <c r="F69" s="31">
        <f t="shared" ref="F69:F70" si="3">+C69+D69+E69</f>
        <v>82916234.72190465</v>
      </c>
      <c r="G69" s="32">
        <f>G$64*B69</f>
        <v>82916234.71449481</v>
      </c>
    </row>
    <row r="70" spans="1:11" s="7" customFormat="1" ht="12" x14ac:dyDescent="0.2">
      <c r="A70" s="29" t="s">
        <v>94</v>
      </c>
      <c r="B70" s="30">
        <v>0.01</v>
      </c>
      <c r="C70" s="31">
        <f>+G70/1.1189999999</f>
        <v>763902.18366826663</v>
      </c>
      <c r="D70" s="31">
        <f t="shared" si="1"/>
        <v>76390.218366826666</v>
      </c>
      <c r="E70" s="31">
        <f t="shared" si="2"/>
        <v>14514.141489697067</v>
      </c>
      <c r="F70" s="31">
        <f t="shared" si="3"/>
        <v>854806.54352479032</v>
      </c>
      <c r="G70" s="32">
        <f>G$64*B70</f>
        <v>854806.5434484001</v>
      </c>
    </row>
    <row r="71" spans="1:11" s="7" customFormat="1" ht="12" x14ac:dyDescent="0.2">
      <c r="A71" s="29"/>
      <c r="B71" s="29"/>
      <c r="C71" s="33">
        <f>SUM(C68:C70)</f>
        <v>76390218.366826653</v>
      </c>
      <c r="D71" s="33">
        <f t="shared" ref="D71:E71" si="4">SUM(D68:D70)</f>
        <v>7639021.836682667</v>
      </c>
      <c r="E71" s="33">
        <f t="shared" si="4"/>
        <v>1451414.1489697066</v>
      </c>
      <c r="F71" s="33">
        <f>SUM(F68:F70)</f>
        <v>85480654.352479011</v>
      </c>
      <c r="G71" s="32">
        <f>SUM(G68:G70)</f>
        <v>85480654.34484002</v>
      </c>
    </row>
    <row r="72" spans="1:11" s="7" customFormat="1" ht="12" x14ac:dyDescent="0.2">
      <c r="B72" s="6"/>
      <c r="C72" s="6"/>
      <c r="D72" s="6"/>
      <c r="E72" s="6"/>
      <c r="F72" s="6"/>
      <c r="G72" s="6"/>
      <c r="H72" s="6"/>
    </row>
    <row r="73" spans="1:11" s="7" customFormat="1" ht="12" x14ac:dyDescent="0.2">
      <c r="B73" s="6"/>
      <c r="C73" s="6"/>
      <c r="D73" s="6"/>
      <c r="E73" s="6"/>
      <c r="F73" s="6"/>
      <c r="G73" s="6"/>
      <c r="H73" s="6"/>
    </row>
  </sheetData>
  <mergeCells count="2">
    <mergeCell ref="B1:G1"/>
    <mergeCell ref="B2:G2"/>
  </mergeCells>
  <pageMargins left="0.35433070866141736" right="0.47244094488188981" top="0.31496062992125984" bottom="0.35433070866141736" header="0.31496062992125984" footer="0.31496062992125984"/>
  <pageSetup scale="8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2E7AD-80E4-43D7-B53F-9C8B0D1E90BE}">
  <dimension ref="A1:K77"/>
  <sheetViews>
    <sheetView workbookViewId="0">
      <selection activeCell="C13" sqref="C13"/>
    </sheetView>
  </sheetViews>
  <sheetFormatPr baseColWidth="10" defaultRowHeight="15" x14ac:dyDescent="0.25"/>
  <cols>
    <col min="1" max="1" width="3.28515625" bestFit="1" customWidth="1"/>
    <col min="2" max="2" width="4.5703125" bestFit="1" customWidth="1"/>
    <col min="3" max="3" width="47.85546875" customWidth="1"/>
    <col min="4" max="4" width="10.7109375" bestFit="1" customWidth="1"/>
    <col min="5" max="5" width="5.42578125" customWidth="1"/>
    <col min="6" max="6" width="14.140625" bestFit="1" customWidth="1"/>
    <col min="7" max="7" width="11.85546875" bestFit="1" customWidth="1"/>
    <col min="8" max="8" width="13.85546875" bestFit="1" customWidth="1"/>
    <col min="9" max="9" width="14.28515625" bestFit="1" customWidth="1"/>
    <col min="10" max="10" width="6" bestFit="1" customWidth="1"/>
  </cols>
  <sheetData>
    <row r="1" spans="2:9" s="7" customFormat="1" ht="23.25" x14ac:dyDescent="0.2">
      <c r="B1" s="100" t="s">
        <v>118</v>
      </c>
      <c r="C1" s="100"/>
      <c r="D1" s="100"/>
      <c r="E1" s="100"/>
      <c r="F1" s="100"/>
      <c r="G1" s="100"/>
      <c r="H1" s="6"/>
      <c r="I1" s="6"/>
    </row>
    <row r="2" spans="2:9" s="7" customFormat="1" ht="18.75" thickBot="1" x14ac:dyDescent="0.25">
      <c r="B2" s="99" t="s">
        <v>78</v>
      </c>
      <c r="C2" s="99"/>
      <c r="D2" s="99"/>
      <c r="E2" s="99"/>
      <c r="F2" s="99"/>
      <c r="G2" s="99"/>
      <c r="H2" s="6"/>
      <c r="I2" s="6"/>
    </row>
    <row r="3" spans="2:9" s="7" customFormat="1" ht="12.75" thickBot="1" x14ac:dyDescent="0.25">
      <c r="B3" s="23" t="s">
        <v>0</v>
      </c>
      <c r="C3" s="23" t="s">
        <v>1</v>
      </c>
      <c r="D3" s="23" t="s">
        <v>79</v>
      </c>
      <c r="E3" s="23" t="s">
        <v>80</v>
      </c>
      <c r="F3" s="23" t="s">
        <v>81</v>
      </c>
      <c r="G3" s="23" t="s">
        <v>6</v>
      </c>
      <c r="H3" s="6"/>
      <c r="I3" s="6"/>
    </row>
    <row r="4" spans="2:9" s="7" customFormat="1" ht="12.75" thickBot="1" x14ac:dyDescent="0.25">
      <c r="B4" s="3">
        <v>1</v>
      </c>
      <c r="C4" s="4" t="s">
        <v>59</v>
      </c>
      <c r="D4" s="4">
        <v>26</v>
      </c>
      <c r="E4" s="4">
        <v>30</v>
      </c>
      <c r="F4" s="5">
        <v>2700125</v>
      </c>
      <c r="G4" s="24">
        <f>(F4/30)*D4*E4</f>
        <v>70203250</v>
      </c>
      <c r="H4" s="6"/>
    </row>
    <row r="5" spans="2:9" s="7" customFormat="1" ht="12.75" thickBot="1" x14ac:dyDescent="0.25">
      <c r="B5" s="3">
        <v>1</v>
      </c>
      <c r="C5" s="4" t="s">
        <v>111</v>
      </c>
      <c r="D5" s="4">
        <v>1</v>
      </c>
      <c r="E5" s="4">
        <v>28</v>
      </c>
      <c r="F5" s="5">
        <v>2700125</v>
      </c>
      <c r="G5" s="24">
        <f t="shared" ref="G5:G14" si="0">(F5/30)*D5*E5</f>
        <v>2520116.666666667</v>
      </c>
      <c r="H5" s="6"/>
    </row>
    <row r="6" spans="2:9" s="7" customFormat="1" ht="12.75" thickBot="1" x14ac:dyDescent="0.25">
      <c r="B6" s="3">
        <v>1</v>
      </c>
      <c r="C6" s="4" t="s">
        <v>113</v>
      </c>
      <c r="D6" s="4">
        <v>1</v>
      </c>
      <c r="E6" s="4">
        <v>25</v>
      </c>
      <c r="F6" s="5">
        <v>2700125</v>
      </c>
      <c r="G6" s="24">
        <f t="shared" ref="G6:G7" si="1">(F6/30)*D6*E6</f>
        <v>2250104.166666667</v>
      </c>
      <c r="H6" s="6"/>
    </row>
    <row r="7" spans="2:9" s="7" customFormat="1" ht="12.75" thickBot="1" x14ac:dyDescent="0.25">
      <c r="B7" s="3">
        <v>1</v>
      </c>
      <c r="C7" s="4" t="s">
        <v>114</v>
      </c>
      <c r="D7" s="4">
        <v>1</v>
      </c>
      <c r="E7" s="4">
        <v>27</v>
      </c>
      <c r="F7" s="5">
        <v>2700125</v>
      </c>
      <c r="G7" s="24">
        <f t="shared" si="1"/>
        <v>2430112.5</v>
      </c>
      <c r="H7" s="6"/>
    </row>
    <row r="8" spans="2:9" s="7" customFormat="1" ht="12.75" thickBot="1" x14ac:dyDescent="0.25">
      <c r="B8" s="3">
        <v>1</v>
      </c>
      <c r="C8" s="4" t="s">
        <v>115</v>
      </c>
      <c r="D8" s="4">
        <v>1</v>
      </c>
      <c r="E8" s="4">
        <v>29</v>
      </c>
      <c r="F8" s="5">
        <v>2700125</v>
      </c>
      <c r="G8" s="24">
        <f t="shared" ref="G8:G9" si="2">(F8/30)*D8*E8</f>
        <v>2610120.8333333335</v>
      </c>
      <c r="H8" s="6"/>
    </row>
    <row r="9" spans="2:9" s="7" customFormat="1" ht="12.75" thickBot="1" x14ac:dyDescent="0.25">
      <c r="B9" s="3">
        <v>1</v>
      </c>
      <c r="C9" s="4" t="s">
        <v>116</v>
      </c>
      <c r="D9" s="4">
        <v>1</v>
      </c>
      <c r="E9" s="4">
        <v>29</v>
      </c>
      <c r="F9" s="5">
        <v>2700125</v>
      </c>
      <c r="G9" s="24">
        <f t="shared" si="2"/>
        <v>2610120.8333333335</v>
      </c>
      <c r="H9" s="6"/>
    </row>
    <row r="10" spans="2:9" s="7" customFormat="1" ht="17.45" customHeight="1" thickBot="1" x14ac:dyDescent="0.25">
      <c r="B10" s="3">
        <v>2</v>
      </c>
      <c r="C10" s="4" t="s">
        <v>60</v>
      </c>
      <c r="D10" s="4">
        <v>8</v>
      </c>
      <c r="E10" s="4">
        <v>30</v>
      </c>
      <c r="F10" s="5">
        <v>2700125</v>
      </c>
      <c r="G10" s="24">
        <f t="shared" si="0"/>
        <v>21601000</v>
      </c>
      <c r="H10" s="8"/>
    </row>
    <row r="11" spans="2:9" s="7" customFormat="1" ht="17.45" customHeight="1" thickBot="1" x14ac:dyDescent="0.25">
      <c r="B11" s="3">
        <v>2</v>
      </c>
      <c r="C11" s="4" t="s">
        <v>119</v>
      </c>
      <c r="D11" s="4">
        <v>1</v>
      </c>
      <c r="E11" s="4">
        <v>14</v>
      </c>
      <c r="F11" s="5">
        <v>2700125</v>
      </c>
      <c r="G11" s="24">
        <f t="shared" ref="G11" si="3">(F11/30)*D11*E11</f>
        <v>1260058.3333333335</v>
      </c>
      <c r="H11" s="8"/>
    </row>
    <row r="12" spans="2:9" s="7" customFormat="1" ht="20.45" customHeight="1" thickBot="1" x14ac:dyDescent="0.25">
      <c r="B12" s="3">
        <v>3</v>
      </c>
      <c r="C12" s="4" t="s">
        <v>61</v>
      </c>
      <c r="D12" s="4">
        <v>1</v>
      </c>
      <c r="E12" s="4">
        <v>30</v>
      </c>
      <c r="F12" s="5">
        <v>2700125</v>
      </c>
      <c r="G12" s="24">
        <f t="shared" si="0"/>
        <v>2700125</v>
      </c>
      <c r="H12" s="6"/>
    </row>
    <row r="13" spans="2:9" s="7" customFormat="1" ht="24.75" thickBot="1" x14ac:dyDescent="0.25">
      <c r="B13" s="3">
        <v>4</v>
      </c>
      <c r="C13" s="4" t="s">
        <v>109</v>
      </c>
      <c r="D13" s="4">
        <v>3</v>
      </c>
      <c r="E13" s="4">
        <v>30</v>
      </c>
      <c r="F13" s="5">
        <v>1728080</v>
      </c>
      <c r="G13" s="24">
        <f t="shared" si="0"/>
        <v>5184240</v>
      </c>
      <c r="H13" s="8"/>
    </row>
    <row r="14" spans="2:9" s="7" customFormat="1" ht="18.600000000000001" customHeight="1" thickBot="1" x14ac:dyDescent="0.25">
      <c r="B14" s="3">
        <v>4</v>
      </c>
      <c r="C14" s="4" t="s">
        <v>117</v>
      </c>
      <c r="D14" s="4">
        <v>1</v>
      </c>
      <c r="E14" s="4">
        <v>9</v>
      </c>
      <c r="F14" s="5">
        <v>1728080</v>
      </c>
      <c r="G14" s="24">
        <f t="shared" si="0"/>
        <v>518424</v>
      </c>
      <c r="H14" s="8">
        <f>SUM(G4:G14)</f>
        <v>113887672.33333333</v>
      </c>
    </row>
    <row r="15" spans="2:9" s="7" customFormat="1" ht="12.75" thickBot="1" x14ac:dyDescent="0.25">
      <c r="B15" s="3">
        <v>5</v>
      </c>
      <c r="C15" s="4" t="s">
        <v>8</v>
      </c>
      <c r="D15" s="4">
        <v>35</v>
      </c>
      <c r="E15" s="4"/>
      <c r="F15" s="5">
        <v>2352</v>
      </c>
      <c r="G15" s="24">
        <f t="shared" ref="G15:G64" si="4">D15*F15</f>
        <v>82320</v>
      </c>
      <c r="H15" s="6"/>
    </row>
    <row r="16" spans="2:9" s="7" customFormat="1" ht="12.75" thickBot="1" x14ac:dyDescent="0.25">
      <c r="B16" s="3">
        <v>6</v>
      </c>
      <c r="C16" s="4" t="s">
        <v>9</v>
      </c>
      <c r="D16" s="4">
        <v>66</v>
      </c>
      <c r="E16" s="4"/>
      <c r="F16" s="5">
        <v>2299.1999999999998</v>
      </c>
      <c r="G16" s="24">
        <f t="shared" si="4"/>
        <v>151747.19999999998</v>
      </c>
      <c r="H16" s="6"/>
    </row>
    <row r="17" spans="2:8" s="7" customFormat="1" ht="12.75" thickBot="1" x14ac:dyDescent="0.25">
      <c r="B17" s="3">
        <v>7</v>
      </c>
      <c r="C17" s="4" t="s">
        <v>10</v>
      </c>
      <c r="D17" s="4">
        <v>66</v>
      </c>
      <c r="E17" s="4"/>
      <c r="F17" s="5">
        <v>1904.8</v>
      </c>
      <c r="G17" s="24">
        <f t="shared" si="4"/>
        <v>125716.8</v>
      </c>
      <c r="H17" s="6"/>
    </row>
    <row r="18" spans="2:8" s="7" customFormat="1" ht="12.75" thickBot="1" x14ac:dyDescent="0.25">
      <c r="B18" s="3">
        <v>8</v>
      </c>
      <c r="C18" s="4" t="s">
        <v>11</v>
      </c>
      <c r="D18" s="4">
        <v>62</v>
      </c>
      <c r="E18" s="4"/>
      <c r="F18" s="5">
        <v>5910.75</v>
      </c>
      <c r="G18" s="24">
        <f t="shared" si="4"/>
        <v>366466.5</v>
      </c>
      <c r="H18" s="6"/>
    </row>
    <row r="19" spans="2:8" s="7" customFormat="1" ht="12.75" thickBot="1" x14ac:dyDescent="0.25">
      <c r="B19" s="3">
        <v>9</v>
      </c>
      <c r="C19" s="4" t="s">
        <v>12</v>
      </c>
      <c r="D19" s="4">
        <v>163</v>
      </c>
      <c r="E19" s="4"/>
      <c r="F19" s="5">
        <v>3579.75</v>
      </c>
      <c r="G19" s="24">
        <f t="shared" si="4"/>
        <v>583499.25</v>
      </c>
      <c r="H19" s="6"/>
    </row>
    <row r="20" spans="2:8" s="7" customFormat="1" ht="12.75" thickBot="1" x14ac:dyDescent="0.25">
      <c r="B20" s="3">
        <v>10</v>
      </c>
      <c r="C20" s="4" t="s">
        <v>13</v>
      </c>
      <c r="D20" s="4">
        <v>140</v>
      </c>
      <c r="E20" s="4"/>
      <c r="F20" s="5">
        <v>2646</v>
      </c>
      <c r="G20" s="24">
        <f t="shared" si="4"/>
        <v>370440</v>
      </c>
      <c r="H20" s="6"/>
    </row>
    <row r="21" spans="2:8" s="7" customFormat="1" ht="12.75" thickBot="1" x14ac:dyDescent="0.25">
      <c r="B21" s="3">
        <v>11</v>
      </c>
      <c r="C21" s="4" t="s">
        <v>14</v>
      </c>
      <c r="D21" s="4">
        <v>35</v>
      </c>
      <c r="E21" s="4"/>
      <c r="F21" s="5">
        <v>2288.8000000000002</v>
      </c>
      <c r="G21" s="24">
        <f t="shared" si="4"/>
        <v>80108</v>
      </c>
      <c r="H21" s="6"/>
    </row>
    <row r="22" spans="2:8" s="7" customFormat="1" ht="12.75" thickBot="1" x14ac:dyDescent="0.25">
      <c r="B22" s="3">
        <v>12</v>
      </c>
      <c r="C22" s="4" t="s">
        <v>15</v>
      </c>
      <c r="D22" s="4">
        <v>330</v>
      </c>
      <c r="E22" s="4"/>
      <c r="F22" s="5">
        <v>4366.5</v>
      </c>
      <c r="G22" s="24">
        <f t="shared" si="4"/>
        <v>1440945</v>
      </c>
      <c r="H22" s="6"/>
    </row>
    <row r="23" spans="2:8" s="7" customFormat="1" ht="12.75" thickBot="1" x14ac:dyDescent="0.25">
      <c r="B23" s="3">
        <v>13</v>
      </c>
      <c r="C23" s="4" t="s">
        <v>16</v>
      </c>
      <c r="D23" s="4">
        <v>66</v>
      </c>
      <c r="E23" s="4"/>
      <c r="F23" s="5">
        <v>10107.75</v>
      </c>
      <c r="G23" s="24">
        <f t="shared" si="4"/>
        <v>667111.5</v>
      </c>
      <c r="H23" s="6"/>
    </row>
    <row r="24" spans="2:8" s="7" customFormat="1" ht="12.75" thickBot="1" x14ac:dyDescent="0.25">
      <c r="B24" s="3">
        <v>14</v>
      </c>
      <c r="C24" s="4" t="s">
        <v>17</v>
      </c>
      <c r="D24" s="4">
        <v>35</v>
      </c>
      <c r="E24" s="4"/>
      <c r="F24" s="5">
        <v>1596.8</v>
      </c>
      <c r="G24" s="24">
        <f t="shared" si="4"/>
        <v>55888</v>
      </c>
      <c r="H24" s="6"/>
    </row>
    <row r="25" spans="2:8" s="7" customFormat="1" ht="12.75" thickBot="1" x14ac:dyDescent="0.25">
      <c r="B25" s="3">
        <v>15</v>
      </c>
      <c r="C25" s="4" t="s">
        <v>18</v>
      </c>
      <c r="D25" s="4">
        <v>31</v>
      </c>
      <c r="E25" s="4"/>
      <c r="F25" s="5">
        <v>6336.75</v>
      </c>
      <c r="G25" s="24">
        <f t="shared" si="4"/>
        <v>196439.25</v>
      </c>
      <c r="H25" s="6"/>
    </row>
    <row r="26" spans="2:8" s="7" customFormat="1" ht="12.75" thickBot="1" x14ac:dyDescent="0.25">
      <c r="B26" s="3">
        <v>16</v>
      </c>
      <c r="C26" s="4" t="s">
        <v>19</v>
      </c>
      <c r="D26" s="4">
        <v>66</v>
      </c>
      <c r="E26" s="4"/>
      <c r="F26" s="5">
        <v>4341</v>
      </c>
      <c r="G26" s="24">
        <f t="shared" si="4"/>
        <v>286506</v>
      </c>
      <c r="H26" s="6"/>
    </row>
    <row r="27" spans="2:8" s="7" customFormat="1" ht="12.75" thickBot="1" x14ac:dyDescent="0.25">
      <c r="B27" s="3">
        <v>17</v>
      </c>
      <c r="C27" s="4" t="s">
        <v>20</v>
      </c>
      <c r="D27" s="4">
        <v>62</v>
      </c>
      <c r="E27" s="4"/>
      <c r="F27" s="5">
        <v>5657.25</v>
      </c>
      <c r="G27" s="24">
        <f t="shared" si="4"/>
        <v>350749.5</v>
      </c>
      <c r="H27" s="6"/>
    </row>
    <row r="28" spans="2:8" s="7" customFormat="1" ht="12.75" thickBot="1" x14ac:dyDescent="0.25">
      <c r="B28" s="3">
        <v>18</v>
      </c>
      <c r="C28" s="4" t="s">
        <v>21</v>
      </c>
      <c r="D28" s="4">
        <v>66</v>
      </c>
      <c r="E28" s="4"/>
      <c r="F28" s="5">
        <v>4752.75</v>
      </c>
      <c r="G28" s="24">
        <f t="shared" si="4"/>
        <v>313681.5</v>
      </c>
      <c r="H28" s="6"/>
    </row>
    <row r="29" spans="2:8" s="7" customFormat="1" ht="12.75" thickBot="1" x14ac:dyDescent="0.25">
      <c r="B29" s="3">
        <v>19</v>
      </c>
      <c r="C29" s="4" t="s">
        <v>22</v>
      </c>
      <c r="D29" s="4">
        <v>66</v>
      </c>
      <c r="E29" s="4"/>
      <c r="F29" s="5">
        <v>6339.75</v>
      </c>
      <c r="G29" s="24">
        <f t="shared" si="4"/>
        <v>418423.5</v>
      </c>
      <c r="H29" s="6"/>
    </row>
    <row r="30" spans="2:8" s="7" customFormat="1" ht="12.75" thickBot="1" x14ac:dyDescent="0.25">
      <c r="B30" s="3">
        <v>20</v>
      </c>
      <c r="C30" s="4" t="s">
        <v>23</v>
      </c>
      <c r="D30" s="4">
        <v>66</v>
      </c>
      <c r="E30" s="4"/>
      <c r="F30" s="5">
        <v>7998</v>
      </c>
      <c r="G30" s="24">
        <f t="shared" si="4"/>
        <v>527868</v>
      </c>
      <c r="H30" s="6"/>
    </row>
    <row r="31" spans="2:8" s="7" customFormat="1" ht="12.75" thickBot="1" x14ac:dyDescent="0.25">
      <c r="B31" s="3">
        <v>21</v>
      </c>
      <c r="C31" s="4" t="s">
        <v>24</v>
      </c>
      <c r="D31" s="4">
        <v>66</v>
      </c>
      <c r="E31" s="4"/>
      <c r="F31" s="5">
        <v>9121.5</v>
      </c>
      <c r="G31" s="24">
        <f t="shared" si="4"/>
        <v>602019</v>
      </c>
      <c r="H31" s="6"/>
    </row>
    <row r="32" spans="2:8" s="7" customFormat="1" ht="12.75" thickBot="1" x14ac:dyDescent="0.25">
      <c r="B32" s="3">
        <v>22</v>
      </c>
      <c r="C32" s="4" t="s">
        <v>25</v>
      </c>
      <c r="D32" s="4">
        <v>97</v>
      </c>
      <c r="E32" s="4"/>
      <c r="F32" s="5">
        <v>1300</v>
      </c>
      <c r="G32" s="24">
        <f t="shared" si="4"/>
        <v>126100</v>
      </c>
      <c r="H32" s="6"/>
    </row>
    <row r="33" spans="2:8" s="7" customFormat="1" ht="12.75" thickBot="1" x14ac:dyDescent="0.25">
      <c r="B33" s="3">
        <v>23</v>
      </c>
      <c r="C33" s="4" t="s">
        <v>26</v>
      </c>
      <c r="D33" s="4">
        <v>35</v>
      </c>
      <c r="E33" s="4"/>
      <c r="F33" s="5">
        <v>1215.2</v>
      </c>
      <c r="G33" s="24">
        <f t="shared" si="4"/>
        <v>42532</v>
      </c>
      <c r="H33" s="6"/>
    </row>
    <row r="34" spans="2:8" s="7" customFormat="1" ht="12.75" thickBot="1" x14ac:dyDescent="0.25">
      <c r="B34" s="3">
        <v>24</v>
      </c>
      <c r="C34" s="4" t="s">
        <v>27</v>
      </c>
      <c r="D34" s="4">
        <v>101</v>
      </c>
      <c r="E34" s="4"/>
      <c r="F34" s="5">
        <v>546.4</v>
      </c>
      <c r="G34" s="24">
        <f t="shared" si="4"/>
        <v>55186.399999999994</v>
      </c>
      <c r="H34" s="6"/>
    </row>
    <row r="35" spans="2:8" s="7" customFormat="1" ht="12.75" thickBot="1" x14ac:dyDescent="0.25">
      <c r="B35" s="3">
        <v>25</v>
      </c>
      <c r="C35" s="4" t="s">
        <v>28</v>
      </c>
      <c r="D35" s="4">
        <v>35</v>
      </c>
      <c r="E35" s="4"/>
      <c r="F35" s="5">
        <v>2184.8000000000002</v>
      </c>
      <c r="G35" s="24">
        <f t="shared" si="4"/>
        <v>76468</v>
      </c>
      <c r="H35" s="6"/>
    </row>
    <row r="36" spans="2:8" s="7" customFormat="1" ht="12.75" thickBot="1" x14ac:dyDescent="0.25">
      <c r="B36" s="3">
        <v>26</v>
      </c>
      <c r="C36" s="4" t="s">
        <v>29</v>
      </c>
      <c r="D36" s="4">
        <v>35</v>
      </c>
      <c r="E36" s="4"/>
      <c r="F36" s="5">
        <v>936</v>
      </c>
      <c r="G36" s="24">
        <f t="shared" si="4"/>
        <v>32760</v>
      </c>
      <c r="H36" s="6"/>
    </row>
    <row r="37" spans="2:8" s="7" customFormat="1" ht="12.75" thickBot="1" x14ac:dyDescent="0.25">
      <c r="B37" s="3">
        <v>27</v>
      </c>
      <c r="C37" s="4" t="s">
        <v>30</v>
      </c>
      <c r="D37" s="4">
        <v>66</v>
      </c>
      <c r="E37" s="4"/>
      <c r="F37" s="5">
        <v>4681.5</v>
      </c>
      <c r="G37" s="24">
        <f t="shared" si="4"/>
        <v>308979</v>
      </c>
      <c r="H37" s="6"/>
    </row>
    <row r="38" spans="2:8" s="7" customFormat="1" ht="12.75" thickBot="1" x14ac:dyDescent="0.25">
      <c r="B38" s="3">
        <v>28</v>
      </c>
      <c r="C38" s="4" t="s">
        <v>31</v>
      </c>
      <c r="D38" s="4">
        <v>66</v>
      </c>
      <c r="E38" s="4"/>
      <c r="F38" s="5">
        <v>2633.25</v>
      </c>
      <c r="G38" s="24">
        <f t="shared" si="4"/>
        <v>173794.5</v>
      </c>
      <c r="H38" s="6"/>
    </row>
    <row r="39" spans="2:8" s="7" customFormat="1" ht="12.75" thickBot="1" x14ac:dyDescent="0.25">
      <c r="B39" s="3">
        <v>29</v>
      </c>
      <c r="C39" s="4" t="s">
        <v>32</v>
      </c>
      <c r="D39" s="4">
        <v>35</v>
      </c>
      <c r="E39" s="4"/>
      <c r="F39" s="5">
        <v>2424.8000000000002</v>
      </c>
      <c r="G39" s="24">
        <f t="shared" si="4"/>
        <v>84868</v>
      </c>
      <c r="H39" s="6"/>
    </row>
    <row r="40" spans="2:8" s="7" customFormat="1" ht="12.75" thickBot="1" x14ac:dyDescent="0.25">
      <c r="B40" s="3">
        <v>30</v>
      </c>
      <c r="C40" s="4" t="s">
        <v>33</v>
      </c>
      <c r="D40" s="4">
        <v>140</v>
      </c>
      <c r="E40" s="4"/>
      <c r="F40" s="5">
        <v>1053</v>
      </c>
      <c r="G40" s="24">
        <f t="shared" si="4"/>
        <v>147420</v>
      </c>
      <c r="H40" s="6"/>
    </row>
    <row r="41" spans="2:8" s="7" customFormat="1" ht="12.75" thickBot="1" x14ac:dyDescent="0.25">
      <c r="B41" s="3">
        <v>31</v>
      </c>
      <c r="C41" s="4" t="s">
        <v>34</v>
      </c>
      <c r="D41" s="4">
        <v>140</v>
      </c>
      <c r="E41" s="4"/>
      <c r="F41" s="5">
        <v>1117.5</v>
      </c>
      <c r="G41" s="24">
        <f t="shared" si="4"/>
        <v>156450</v>
      </c>
      <c r="H41" s="6"/>
    </row>
    <row r="42" spans="2:8" s="7" customFormat="1" ht="12.75" thickBot="1" x14ac:dyDescent="0.25">
      <c r="B42" s="3">
        <v>32</v>
      </c>
      <c r="C42" s="4" t="s">
        <v>35</v>
      </c>
      <c r="D42" s="4">
        <v>140</v>
      </c>
      <c r="E42" s="4"/>
      <c r="F42" s="5">
        <v>1117.5</v>
      </c>
      <c r="G42" s="24">
        <f t="shared" si="4"/>
        <v>156450</v>
      </c>
      <c r="H42" s="6"/>
    </row>
    <row r="43" spans="2:8" s="7" customFormat="1" ht="12.75" thickBot="1" x14ac:dyDescent="0.25">
      <c r="B43" s="3">
        <v>33</v>
      </c>
      <c r="C43" s="4" t="s">
        <v>36</v>
      </c>
      <c r="D43" s="4">
        <v>140</v>
      </c>
      <c r="E43" s="4"/>
      <c r="F43" s="5">
        <v>1521.75</v>
      </c>
      <c r="G43" s="24">
        <f t="shared" si="4"/>
        <v>213045</v>
      </c>
      <c r="H43" s="6"/>
    </row>
    <row r="44" spans="2:8" s="7" customFormat="1" ht="12.75" thickBot="1" x14ac:dyDescent="0.25">
      <c r="B44" s="3">
        <v>34</v>
      </c>
      <c r="C44" s="4" t="s">
        <v>37</v>
      </c>
      <c r="D44" s="4">
        <v>35</v>
      </c>
      <c r="E44" s="4"/>
      <c r="F44" s="5">
        <v>2762.4</v>
      </c>
      <c r="G44" s="24">
        <f t="shared" si="4"/>
        <v>96684</v>
      </c>
      <c r="H44" s="6"/>
    </row>
    <row r="45" spans="2:8" s="7" customFormat="1" ht="12.75" thickBot="1" x14ac:dyDescent="0.25">
      <c r="B45" s="3">
        <v>35</v>
      </c>
      <c r="C45" s="4" t="s">
        <v>38</v>
      </c>
      <c r="D45" s="4">
        <v>35</v>
      </c>
      <c r="E45" s="4"/>
      <c r="F45" s="5">
        <v>16671.75</v>
      </c>
      <c r="G45" s="24">
        <f t="shared" si="4"/>
        <v>583511.25</v>
      </c>
      <c r="H45" s="6"/>
    </row>
    <row r="46" spans="2:8" s="7" customFormat="1" ht="12.75" thickBot="1" x14ac:dyDescent="0.25">
      <c r="B46" s="3">
        <v>36</v>
      </c>
      <c r="C46" s="4" t="s">
        <v>39</v>
      </c>
      <c r="D46" s="4">
        <v>35</v>
      </c>
      <c r="E46" s="4"/>
      <c r="F46" s="5">
        <v>6732.75</v>
      </c>
      <c r="G46" s="24">
        <f t="shared" si="4"/>
        <v>235646.25</v>
      </c>
      <c r="H46" s="6"/>
    </row>
    <row r="47" spans="2:8" s="7" customFormat="1" ht="12.75" thickBot="1" x14ac:dyDescent="0.25">
      <c r="B47" s="3">
        <v>37</v>
      </c>
      <c r="C47" s="4" t="s">
        <v>40</v>
      </c>
      <c r="D47" s="4">
        <v>66</v>
      </c>
      <c r="E47" s="4"/>
      <c r="F47" s="5">
        <v>4578.75</v>
      </c>
      <c r="G47" s="24">
        <f t="shared" si="4"/>
        <v>302197.5</v>
      </c>
      <c r="H47" s="6"/>
    </row>
    <row r="48" spans="2:8" s="7" customFormat="1" ht="12.75" thickBot="1" x14ac:dyDescent="0.25">
      <c r="B48" s="3">
        <v>38</v>
      </c>
      <c r="C48" s="4" t="s">
        <v>41</v>
      </c>
      <c r="D48" s="4">
        <v>31</v>
      </c>
      <c r="E48" s="4"/>
      <c r="F48" s="5">
        <v>14750.25</v>
      </c>
      <c r="G48" s="24">
        <f t="shared" si="4"/>
        <v>457257.75</v>
      </c>
      <c r="H48" s="6"/>
    </row>
    <row r="49" spans="2:8" s="7" customFormat="1" ht="12.75" thickBot="1" x14ac:dyDescent="0.25">
      <c r="B49" s="3">
        <v>39</v>
      </c>
      <c r="C49" s="4" t="s">
        <v>42</v>
      </c>
      <c r="D49" s="4">
        <v>31</v>
      </c>
      <c r="E49" s="4"/>
      <c r="F49" s="5">
        <v>1913.6</v>
      </c>
      <c r="G49" s="24">
        <f t="shared" si="4"/>
        <v>59321.599999999999</v>
      </c>
      <c r="H49" s="6"/>
    </row>
    <row r="50" spans="2:8" s="7" customFormat="1" ht="12.75" thickBot="1" x14ac:dyDescent="0.25">
      <c r="B50" s="3">
        <v>40</v>
      </c>
      <c r="C50" s="4" t="s">
        <v>43</v>
      </c>
      <c r="D50" s="4">
        <v>35</v>
      </c>
      <c r="E50" s="4"/>
      <c r="F50" s="5">
        <v>3893.6</v>
      </c>
      <c r="G50" s="24">
        <f t="shared" si="4"/>
        <v>136276</v>
      </c>
      <c r="H50" s="6"/>
    </row>
    <row r="51" spans="2:8" s="7" customFormat="1" ht="12.75" thickBot="1" x14ac:dyDescent="0.25">
      <c r="B51" s="3">
        <v>41</v>
      </c>
      <c r="C51" s="4" t="s">
        <v>44</v>
      </c>
      <c r="D51" s="4">
        <v>35</v>
      </c>
      <c r="E51" s="4"/>
      <c r="F51" s="5">
        <v>1872.8</v>
      </c>
      <c r="G51" s="24">
        <f t="shared" si="4"/>
        <v>65548</v>
      </c>
      <c r="H51" s="6"/>
    </row>
    <row r="52" spans="2:8" s="7" customFormat="1" ht="12.75" thickBot="1" x14ac:dyDescent="0.25">
      <c r="B52" s="3">
        <v>42</v>
      </c>
      <c r="C52" s="4" t="s">
        <v>45</v>
      </c>
      <c r="D52" s="4">
        <v>35</v>
      </c>
      <c r="E52" s="4"/>
      <c r="F52" s="5">
        <v>92</v>
      </c>
      <c r="G52" s="24">
        <f t="shared" si="4"/>
        <v>3220</v>
      </c>
      <c r="H52" s="6"/>
    </row>
    <row r="53" spans="2:8" s="7" customFormat="1" ht="12.75" thickBot="1" x14ac:dyDescent="0.25">
      <c r="B53" s="3">
        <v>43</v>
      </c>
      <c r="C53" s="4" t="s">
        <v>46</v>
      </c>
      <c r="D53" s="4">
        <v>31</v>
      </c>
      <c r="E53" s="4"/>
      <c r="F53" s="5">
        <v>6639.75</v>
      </c>
      <c r="G53" s="24">
        <f t="shared" si="4"/>
        <v>205832.25</v>
      </c>
      <c r="H53" s="6"/>
    </row>
    <row r="54" spans="2:8" s="7" customFormat="1" ht="12.75" thickBot="1" x14ac:dyDescent="0.25">
      <c r="B54" s="3">
        <v>44</v>
      </c>
      <c r="C54" s="4" t="s">
        <v>47</v>
      </c>
      <c r="D54" s="4">
        <v>31</v>
      </c>
      <c r="E54" s="4"/>
      <c r="F54" s="5">
        <v>3048.8</v>
      </c>
      <c r="G54" s="24">
        <f t="shared" si="4"/>
        <v>94512.8</v>
      </c>
      <c r="H54" s="6"/>
    </row>
    <row r="55" spans="2:8" s="7" customFormat="1" ht="12.75" thickBot="1" x14ac:dyDescent="0.25">
      <c r="B55" s="3">
        <v>45</v>
      </c>
      <c r="C55" s="4" t="s">
        <v>48</v>
      </c>
      <c r="D55" s="4">
        <v>31</v>
      </c>
      <c r="E55" s="4"/>
      <c r="F55" s="5">
        <v>7310.25</v>
      </c>
      <c r="G55" s="24">
        <f t="shared" si="4"/>
        <v>226617.75</v>
      </c>
      <c r="H55" s="6"/>
    </row>
    <row r="56" spans="2:8" s="7" customFormat="1" ht="12.75" thickBot="1" x14ac:dyDescent="0.25">
      <c r="B56" s="3">
        <v>46</v>
      </c>
      <c r="C56" s="4" t="s">
        <v>49</v>
      </c>
      <c r="D56" s="4">
        <v>3</v>
      </c>
      <c r="E56" s="4"/>
      <c r="F56" s="5">
        <v>6636</v>
      </c>
      <c r="G56" s="24">
        <f t="shared" si="4"/>
        <v>19908</v>
      </c>
      <c r="H56" s="6"/>
    </row>
    <row r="57" spans="2:8" s="7" customFormat="1" ht="12.75" thickBot="1" x14ac:dyDescent="0.25">
      <c r="B57" s="3">
        <v>47</v>
      </c>
      <c r="C57" s="4" t="s">
        <v>50</v>
      </c>
      <c r="D57" s="4">
        <v>3</v>
      </c>
      <c r="E57" s="4"/>
      <c r="F57" s="5">
        <v>9710.4</v>
      </c>
      <c r="G57" s="24">
        <f t="shared" si="4"/>
        <v>29131.199999999997</v>
      </c>
      <c r="H57" s="6"/>
    </row>
    <row r="58" spans="2:8" s="7" customFormat="1" ht="12.75" thickBot="1" x14ac:dyDescent="0.25">
      <c r="B58" s="3">
        <v>48</v>
      </c>
      <c r="C58" s="4" t="s">
        <v>51</v>
      </c>
      <c r="D58" s="4">
        <v>3</v>
      </c>
      <c r="E58" s="4"/>
      <c r="F58" s="5">
        <v>7395.2</v>
      </c>
      <c r="G58" s="24">
        <f t="shared" si="4"/>
        <v>22185.599999999999</v>
      </c>
      <c r="H58" s="6"/>
    </row>
    <row r="59" spans="2:8" s="7" customFormat="1" ht="12.75" thickBot="1" x14ac:dyDescent="0.25">
      <c r="B59" s="3">
        <v>49</v>
      </c>
      <c r="C59" s="4" t="s">
        <v>52</v>
      </c>
      <c r="D59" s="4">
        <v>4</v>
      </c>
      <c r="E59" s="4"/>
      <c r="F59" s="5">
        <v>789.6</v>
      </c>
      <c r="G59" s="24">
        <f t="shared" si="4"/>
        <v>3158.4</v>
      </c>
      <c r="H59" s="6"/>
    </row>
    <row r="60" spans="2:8" s="7" customFormat="1" ht="12.75" thickBot="1" x14ac:dyDescent="0.25">
      <c r="B60" s="3">
        <v>50</v>
      </c>
      <c r="C60" s="4" t="s">
        <v>53</v>
      </c>
      <c r="D60" s="4">
        <v>3</v>
      </c>
      <c r="E60" s="4"/>
      <c r="F60" s="5">
        <v>10377.6</v>
      </c>
      <c r="G60" s="24">
        <f t="shared" si="4"/>
        <v>31132.800000000003</v>
      </c>
      <c r="H60" s="6"/>
    </row>
    <row r="61" spans="2:8" s="7" customFormat="1" ht="12.75" thickBot="1" x14ac:dyDescent="0.25">
      <c r="B61" s="3">
        <v>51</v>
      </c>
      <c r="C61" s="4" t="s">
        <v>54</v>
      </c>
      <c r="D61" s="4">
        <v>2</v>
      </c>
      <c r="E61" s="4"/>
      <c r="F61" s="5">
        <v>25023.200000000001</v>
      </c>
      <c r="G61" s="24">
        <f t="shared" si="4"/>
        <v>50046.400000000001</v>
      </c>
      <c r="H61" s="6"/>
    </row>
    <row r="62" spans="2:8" s="7" customFormat="1" ht="12.75" thickBot="1" x14ac:dyDescent="0.25">
      <c r="B62" s="3">
        <v>52</v>
      </c>
      <c r="C62" s="4" t="s">
        <v>55</v>
      </c>
      <c r="D62" s="4">
        <v>5</v>
      </c>
      <c r="E62" s="4"/>
      <c r="F62" s="5">
        <v>90462.75</v>
      </c>
      <c r="G62" s="24">
        <f t="shared" si="4"/>
        <v>452313.75</v>
      </c>
      <c r="H62" s="6"/>
    </row>
    <row r="63" spans="2:8" s="7" customFormat="1" ht="12.75" thickBot="1" x14ac:dyDescent="0.25">
      <c r="B63" s="3">
        <v>53</v>
      </c>
      <c r="C63" s="4" t="s">
        <v>56</v>
      </c>
      <c r="D63" s="4">
        <v>4</v>
      </c>
      <c r="E63" s="4"/>
      <c r="F63" s="5">
        <v>33876.800000000003</v>
      </c>
      <c r="G63" s="24">
        <f t="shared" si="4"/>
        <v>135507.20000000001</v>
      </c>
      <c r="H63" s="6"/>
    </row>
    <row r="64" spans="2:8" s="7" customFormat="1" ht="12.75" thickBot="1" x14ac:dyDescent="0.25">
      <c r="B64" s="3">
        <v>54</v>
      </c>
      <c r="C64" s="4" t="s">
        <v>57</v>
      </c>
      <c r="D64" s="4">
        <v>1</v>
      </c>
      <c r="E64" s="4"/>
      <c r="F64" s="5">
        <v>23675.200000000001</v>
      </c>
      <c r="G64" s="24">
        <f t="shared" si="4"/>
        <v>23675.200000000001</v>
      </c>
      <c r="H64" s="8">
        <f>SUM(G15:G64)</f>
        <v>11427665.6</v>
      </c>
    </row>
    <row r="65" spans="1:11" s="7" customFormat="1" ht="12.75" thickBot="1" x14ac:dyDescent="0.25">
      <c r="B65" s="10"/>
      <c r="C65" s="10"/>
      <c r="D65" s="10"/>
      <c r="E65" s="6"/>
      <c r="F65" s="25" t="s">
        <v>82</v>
      </c>
      <c r="G65" s="26">
        <f>SUM(G4:G64)</f>
        <v>125315337.93333334</v>
      </c>
      <c r="H65" s="56"/>
    </row>
    <row r="66" spans="1:11" s="7" customFormat="1" ht="12.75" thickBot="1" x14ac:dyDescent="0.25">
      <c r="C66" s="10"/>
      <c r="E66" s="6"/>
      <c r="F66" s="25" t="s">
        <v>83</v>
      </c>
      <c r="G66" s="26">
        <f>G65*10%</f>
        <v>12531533.793333335</v>
      </c>
      <c r="H66" s="6"/>
    </row>
    <row r="67" spans="1:11" s="7" customFormat="1" ht="12.75" thickBot="1" x14ac:dyDescent="0.25">
      <c r="C67" s="10"/>
      <c r="E67" s="6"/>
      <c r="F67" s="25" t="s">
        <v>84</v>
      </c>
      <c r="G67" s="26">
        <f>G66*19%</f>
        <v>2380991.4207333336</v>
      </c>
      <c r="H67" s="6"/>
    </row>
    <row r="68" spans="1:11" s="7" customFormat="1" ht="12.75" thickBot="1" x14ac:dyDescent="0.25">
      <c r="E68" s="6"/>
      <c r="F68" s="25" t="s">
        <v>58</v>
      </c>
      <c r="G68" s="26">
        <f>SUM(G65:G67)</f>
        <v>140227863.14739999</v>
      </c>
      <c r="H68" s="6"/>
    </row>
    <row r="69" spans="1:11" s="7" customFormat="1" ht="12" x14ac:dyDescent="0.2">
      <c r="B69" s="6"/>
      <c r="C69" s="6"/>
      <c r="D69" s="6"/>
      <c r="E69" s="6"/>
      <c r="F69" s="6"/>
      <c r="G69" s="6"/>
      <c r="H69" s="6"/>
    </row>
    <row r="70" spans="1:11" s="7" customFormat="1" ht="12" x14ac:dyDescent="0.2">
      <c r="B70" s="6"/>
      <c r="C70" s="6"/>
      <c r="D70" s="6"/>
      <c r="E70" s="6"/>
      <c r="F70" s="6"/>
      <c r="G70" s="6"/>
      <c r="H70" s="6"/>
    </row>
    <row r="71" spans="1:11" s="7" customFormat="1" ht="12" x14ac:dyDescent="0.2">
      <c r="A71" s="27"/>
      <c r="B71" s="27" t="s">
        <v>87</v>
      </c>
      <c r="C71" s="28" t="s">
        <v>88</v>
      </c>
      <c r="D71" s="28" t="s">
        <v>89</v>
      </c>
      <c r="E71" s="28" t="s">
        <v>90</v>
      </c>
      <c r="F71" s="28" t="s">
        <v>91</v>
      </c>
      <c r="G71" s="6"/>
      <c r="K71" s="6"/>
    </row>
    <row r="72" spans="1:11" s="7" customFormat="1" ht="12" x14ac:dyDescent="0.2">
      <c r="A72" s="29" t="s">
        <v>92</v>
      </c>
      <c r="B72" s="30">
        <v>0.02</v>
      </c>
      <c r="C72" s="31">
        <f>+G72/1.1189999999</f>
        <v>2506306.7588906442</v>
      </c>
      <c r="D72" s="31">
        <f>+C72*10%</f>
        <v>250630.67588906444</v>
      </c>
      <c r="E72" s="31">
        <f>+D72*19%</f>
        <v>47619.828418922247</v>
      </c>
      <c r="F72" s="31">
        <f>+C72+D72+E72</f>
        <v>2804557.2631986309</v>
      </c>
      <c r="G72" s="32">
        <f>G$68*B72</f>
        <v>2804557.2629479999</v>
      </c>
    </row>
    <row r="73" spans="1:11" s="7" customFormat="1" ht="12" x14ac:dyDescent="0.2">
      <c r="A73" s="29" t="s">
        <v>93</v>
      </c>
      <c r="B73" s="30">
        <v>0.97</v>
      </c>
      <c r="C73" s="31">
        <f>+G73/1.1189999999</f>
        <v>121555877.80619623</v>
      </c>
      <c r="D73" s="31">
        <f t="shared" ref="D73:D74" si="5">+C73*10%</f>
        <v>12155587.780619623</v>
      </c>
      <c r="E73" s="31">
        <f t="shared" ref="E73:E74" si="6">+D73*19%</f>
        <v>2309561.6783177285</v>
      </c>
      <c r="F73" s="31">
        <f t="shared" ref="F73:F74" si="7">+C73+D73+E73</f>
        <v>136021027.26513359</v>
      </c>
      <c r="G73" s="32">
        <f>G$68*B73</f>
        <v>136021027.252978</v>
      </c>
    </row>
    <row r="74" spans="1:11" s="7" customFormat="1" ht="12" x14ac:dyDescent="0.2">
      <c r="A74" s="29" t="s">
        <v>94</v>
      </c>
      <c r="B74" s="30">
        <v>0.01</v>
      </c>
      <c r="C74" s="31">
        <f>+G74/1.1189999999</f>
        <v>1253153.3794453221</v>
      </c>
      <c r="D74" s="31">
        <f t="shared" si="5"/>
        <v>125315.33794453222</v>
      </c>
      <c r="E74" s="31">
        <f t="shared" si="6"/>
        <v>23809.914209461123</v>
      </c>
      <c r="F74" s="31">
        <f t="shared" si="7"/>
        <v>1402278.6315993154</v>
      </c>
      <c r="G74" s="32">
        <f>G$68*B74</f>
        <v>1402278.6314739999</v>
      </c>
    </row>
    <row r="75" spans="1:11" s="7" customFormat="1" ht="12" x14ac:dyDescent="0.2">
      <c r="A75" s="29"/>
      <c r="B75" s="29"/>
      <c r="C75" s="33">
        <f>SUM(C72:C74)</f>
        <v>125315337.9445322</v>
      </c>
      <c r="D75" s="33">
        <f t="shared" ref="D75:E75" si="8">SUM(D72:D74)</f>
        <v>12531533.794453219</v>
      </c>
      <c r="E75" s="33">
        <f t="shared" si="8"/>
        <v>2380991.4209461119</v>
      </c>
      <c r="F75" s="33">
        <f>SUM(F72:F74)</f>
        <v>140227863.15993154</v>
      </c>
      <c r="G75" s="32">
        <f>SUM(G72:G74)</f>
        <v>140227863.14739999</v>
      </c>
    </row>
    <row r="76" spans="1:11" s="7" customFormat="1" ht="12" x14ac:dyDescent="0.2">
      <c r="B76" s="6"/>
      <c r="C76" s="6"/>
      <c r="D76" s="6"/>
      <c r="E76" s="6"/>
      <c r="F76" s="6"/>
      <c r="G76" s="6"/>
      <c r="H76" s="6"/>
    </row>
    <row r="77" spans="1:11" s="7" customFormat="1" ht="12" x14ac:dyDescent="0.2">
      <c r="B77" s="6"/>
      <c r="C77" s="6"/>
      <c r="D77" s="6"/>
      <c r="E77" s="6"/>
      <c r="F77" s="6"/>
      <c r="G77" s="6"/>
      <c r="H77" s="6"/>
    </row>
  </sheetData>
  <mergeCells count="2">
    <mergeCell ref="B1:G1"/>
    <mergeCell ref="B2:G2"/>
  </mergeCells>
  <pageMargins left="0.35433070866141736" right="0.47244094488188981" top="0.31496062992125984" bottom="0.35433070866141736" header="0.31496062992125984" footer="0.31496062992125984"/>
  <pageSetup scale="8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5205E-EC64-4FDE-8874-686CB8080B07}">
  <dimension ref="A1:K75"/>
  <sheetViews>
    <sheetView topLeftCell="D34" workbookViewId="0">
      <selection activeCell="D34" sqref="A1:XFD1048576"/>
    </sheetView>
  </sheetViews>
  <sheetFormatPr baseColWidth="10" defaultRowHeight="15" x14ac:dyDescent="0.25"/>
  <cols>
    <col min="1" max="1" width="3.28515625" bestFit="1" customWidth="1"/>
    <col min="2" max="2" width="4.5703125" bestFit="1" customWidth="1"/>
    <col min="3" max="3" width="47.85546875" customWidth="1"/>
    <col min="4" max="4" width="13.42578125" customWidth="1"/>
    <col min="5" max="5" width="12.28515625" customWidth="1"/>
    <col min="6" max="6" width="14.140625" bestFit="1" customWidth="1"/>
    <col min="7" max="7" width="23.7109375" customWidth="1"/>
    <col min="8" max="8" width="19.42578125" customWidth="1"/>
    <col min="9" max="9" width="14.28515625" bestFit="1" customWidth="1"/>
    <col min="10" max="10" width="8.42578125" customWidth="1"/>
    <col min="11" max="11" width="14.140625" customWidth="1"/>
  </cols>
  <sheetData>
    <row r="1" spans="2:9" s="7" customFormat="1" ht="23.25" x14ac:dyDescent="0.2">
      <c r="B1" s="100" t="s">
        <v>107</v>
      </c>
      <c r="C1" s="100"/>
      <c r="D1" s="100"/>
      <c r="E1" s="100"/>
      <c r="F1" s="100"/>
      <c r="G1" s="100"/>
      <c r="H1" s="6"/>
      <c r="I1" s="6"/>
    </row>
    <row r="2" spans="2:9" s="7" customFormat="1" ht="18.75" thickBot="1" x14ac:dyDescent="0.25">
      <c r="B2" s="99" t="s">
        <v>78</v>
      </c>
      <c r="C2" s="99"/>
      <c r="D2" s="99"/>
      <c r="E2" s="99"/>
      <c r="F2" s="99"/>
      <c r="G2" s="99"/>
      <c r="H2" s="6"/>
      <c r="I2" s="6"/>
    </row>
    <row r="3" spans="2:9" s="7" customFormat="1" ht="12.75" thickBot="1" x14ac:dyDescent="0.25">
      <c r="B3" s="23" t="s">
        <v>0</v>
      </c>
      <c r="C3" s="23" t="s">
        <v>1</v>
      </c>
      <c r="D3" s="23" t="s">
        <v>79</v>
      </c>
      <c r="E3" s="23" t="s">
        <v>80</v>
      </c>
      <c r="F3" s="23" t="s">
        <v>81</v>
      </c>
      <c r="G3" s="23" t="s">
        <v>6</v>
      </c>
      <c r="H3" s="6"/>
      <c r="I3" s="6"/>
    </row>
    <row r="4" spans="2:9" s="7" customFormat="1" ht="12.75" thickBot="1" x14ac:dyDescent="0.25">
      <c r="B4" s="3">
        <v>1</v>
      </c>
      <c r="C4" s="4" t="s">
        <v>123</v>
      </c>
      <c r="D4" s="4">
        <v>29</v>
      </c>
      <c r="E4" s="4">
        <v>30</v>
      </c>
      <c r="F4" s="5">
        <v>2700125</v>
      </c>
      <c r="G4" s="24">
        <f>(F4/30)*D4*E4</f>
        <v>78303625</v>
      </c>
      <c r="H4" s="6"/>
    </row>
    <row r="5" spans="2:9" s="7" customFormat="1" ht="24.75" thickBot="1" x14ac:dyDescent="0.25">
      <c r="B5" s="3"/>
      <c r="C5" s="4" t="s">
        <v>122</v>
      </c>
      <c r="D5" s="4">
        <v>1</v>
      </c>
      <c r="E5" s="4">
        <v>29</v>
      </c>
      <c r="F5" s="5">
        <v>2700126</v>
      </c>
      <c r="G5" s="24">
        <f>(F5/30)*D5*E5</f>
        <v>2610121.7999999998</v>
      </c>
      <c r="H5" s="6"/>
    </row>
    <row r="6" spans="2:9" s="7" customFormat="1" ht="24.75" thickBot="1" x14ac:dyDescent="0.25">
      <c r="B6" s="3">
        <v>1</v>
      </c>
      <c r="C6" s="4" t="s">
        <v>124</v>
      </c>
      <c r="D6" s="4">
        <v>1</v>
      </c>
      <c r="E6" s="4">
        <v>18</v>
      </c>
      <c r="F6" s="5">
        <v>2700125</v>
      </c>
      <c r="G6" s="24">
        <f t="shared" ref="G6" si="0">(F6/30)*D6*E6</f>
        <v>1620075</v>
      </c>
      <c r="H6" s="6"/>
    </row>
    <row r="7" spans="2:9" s="7" customFormat="1" ht="12.75" thickBot="1" x14ac:dyDescent="0.25">
      <c r="B7" s="3">
        <v>2</v>
      </c>
      <c r="C7" s="4" t="s">
        <v>60</v>
      </c>
      <c r="D7" s="4">
        <v>8</v>
      </c>
      <c r="E7" s="4">
        <v>30</v>
      </c>
      <c r="F7" s="5">
        <v>2700125</v>
      </c>
      <c r="G7" s="24">
        <f t="shared" ref="G7:G12" si="1">(F7/30)*D7*E7</f>
        <v>21601000</v>
      </c>
      <c r="H7" s="8"/>
    </row>
    <row r="8" spans="2:9" s="7" customFormat="1" ht="24.75" customHeight="1" thickBot="1" x14ac:dyDescent="0.25">
      <c r="B8" s="3"/>
      <c r="C8" s="4" t="s">
        <v>110</v>
      </c>
      <c r="D8" s="4"/>
      <c r="E8" s="4"/>
      <c r="F8" s="5"/>
      <c r="G8" s="24">
        <f t="shared" si="1"/>
        <v>0</v>
      </c>
      <c r="H8" s="8"/>
    </row>
    <row r="9" spans="2:9" s="7" customFormat="1" ht="24.75" thickBot="1" x14ac:dyDescent="0.25">
      <c r="B9" s="3">
        <v>2</v>
      </c>
      <c r="C9" s="4" t="s">
        <v>121</v>
      </c>
      <c r="D9" s="4">
        <v>1</v>
      </c>
      <c r="E9" s="4">
        <v>7</v>
      </c>
      <c r="F9" s="5">
        <v>2700125</v>
      </c>
      <c r="G9" s="24">
        <f t="shared" ref="G9" si="2">(F9/30)*D9*E9</f>
        <v>630029.16666666674</v>
      </c>
      <c r="H9" s="8"/>
    </row>
    <row r="10" spans="2:9" s="7" customFormat="1" ht="12.75" thickBot="1" x14ac:dyDescent="0.25">
      <c r="B10" s="3">
        <v>3</v>
      </c>
      <c r="C10" s="4" t="s">
        <v>61</v>
      </c>
      <c r="D10" s="4">
        <v>1</v>
      </c>
      <c r="E10" s="4">
        <v>30</v>
      </c>
      <c r="F10" s="5">
        <v>2700125</v>
      </c>
      <c r="G10" s="24">
        <f t="shared" si="1"/>
        <v>2700125</v>
      </c>
      <c r="H10" s="6"/>
    </row>
    <row r="11" spans="2:9" s="7" customFormat="1" ht="24.75" thickBot="1" x14ac:dyDescent="0.25">
      <c r="B11" s="3">
        <v>4</v>
      </c>
      <c r="C11" s="4" t="s">
        <v>109</v>
      </c>
      <c r="D11" s="4">
        <v>3</v>
      </c>
      <c r="E11" s="4">
        <v>30</v>
      </c>
      <c r="F11" s="5">
        <v>1728080</v>
      </c>
      <c r="G11" s="24">
        <f t="shared" si="1"/>
        <v>5184240</v>
      </c>
      <c r="H11" s="65"/>
    </row>
    <row r="12" spans="2:9" s="7" customFormat="1" ht="24.75" thickBot="1" x14ac:dyDescent="0.25">
      <c r="B12" s="3">
        <v>4</v>
      </c>
      <c r="C12" s="4" t="s">
        <v>120</v>
      </c>
      <c r="D12" s="4">
        <v>1</v>
      </c>
      <c r="E12" s="4">
        <v>6</v>
      </c>
      <c r="F12" s="5">
        <v>1728080</v>
      </c>
      <c r="G12" s="24">
        <f t="shared" si="1"/>
        <v>345616</v>
      </c>
      <c r="H12" s="8">
        <f>SUM(G4:G12)</f>
        <v>112994831.96666667</v>
      </c>
    </row>
    <row r="13" spans="2:9" s="7" customFormat="1" ht="12.75" thickBot="1" x14ac:dyDescent="0.25">
      <c r="B13" s="3">
        <v>5</v>
      </c>
      <c r="C13" s="4" t="s">
        <v>8</v>
      </c>
      <c r="D13" s="4">
        <v>35</v>
      </c>
      <c r="E13" s="4"/>
      <c r="F13" s="5">
        <v>2352</v>
      </c>
      <c r="G13" s="24">
        <f t="shared" ref="G13:G62" si="3">D13*F13</f>
        <v>82320</v>
      </c>
      <c r="H13" s="6"/>
    </row>
    <row r="14" spans="2:9" s="7" customFormat="1" ht="12.75" thickBot="1" x14ac:dyDescent="0.25">
      <c r="B14" s="3">
        <v>6</v>
      </c>
      <c r="C14" s="4" t="s">
        <v>9</v>
      </c>
      <c r="D14" s="4">
        <v>66</v>
      </c>
      <c r="E14" s="4"/>
      <c r="F14" s="5">
        <v>2299.1999999999998</v>
      </c>
      <c r="G14" s="24">
        <f t="shared" si="3"/>
        <v>151747.19999999998</v>
      </c>
      <c r="H14" s="6"/>
    </row>
    <row r="15" spans="2:9" s="7" customFormat="1" ht="12.75" thickBot="1" x14ac:dyDescent="0.25">
      <c r="B15" s="3">
        <v>7</v>
      </c>
      <c r="C15" s="4" t="s">
        <v>10</v>
      </c>
      <c r="D15" s="4">
        <v>66</v>
      </c>
      <c r="E15" s="4"/>
      <c r="F15" s="5">
        <v>1904.8</v>
      </c>
      <c r="G15" s="24">
        <f t="shared" si="3"/>
        <v>125716.8</v>
      </c>
      <c r="H15" s="6"/>
    </row>
    <row r="16" spans="2:9" s="7" customFormat="1" ht="12.75" thickBot="1" x14ac:dyDescent="0.25">
      <c r="B16" s="3">
        <v>8</v>
      </c>
      <c r="C16" s="4" t="s">
        <v>11</v>
      </c>
      <c r="D16" s="4">
        <v>62</v>
      </c>
      <c r="E16" s="4"/>
      <c r="F16" s="5">
        <v>5910.75</v>
      </c>
      <c r="G16" s="24">
        <f t="shared" si="3"/>
        <v>366466.5</v>
      </c>
      <c r="H16" s="6"/>
    </row>
    <row r="17" spans="2:8" s="7" customFormat="1" ht="12.75" thickBot="1" x14ac:dyDescent="0.25">
      <c r="B17" s="3">
        <v>9</v>
      </c>
      <c r="C17" s="4" t="s">
        <v>12</v>
      </c>
      <c r="D17" s="4">
        <v>163</v>
      </c>
      <c r="E17" s="4"/>
      <c r="F17" s="5">
        <v>3579.75</v>
      </c>
      <c r="G17" s="24">
        <f t="shared" si="3"/>
        <v>583499.25</v>
      </c>
      <c r="H17" s="6"/>
    </row>
    <row r="18" spans="2:8" s="7" customFormat="1" ht="12.75" thickBot="1" x14ac:dyDescent="0.25">
      <c r="B18" s="3">
        <v>10</v>
      </c>
      <c r="C18" s="4" t="s">
        <v>13</v>
      </c>
      <c r="D18" s="4">
        <v>140</v>
      </c>
      <c r="E18" s="4"/>
      <c r="F18" s="5">
        <v>2646</v>
      </c>
      <c r="G18" s="24">
        <f t="shared" si="3"/>
        <v>370440</v>
      </c>
      <c r="H18" s="6"/>
    </row>
    <row r="19" spans="2:8" s="7" customFormat="1" ht="12.75" thickBot="1" x14ac:dyDescent="0.25">
      <c r="B19" s="3">
        <v>11</v>
      </c>
      <c r="C19" s="4" t="s">
        <v>14</v>
      </c>
      <c r="D19" s="4">
        <v>35</v>
      </c>
      <c r="E19" s="4"/>
      <c r="F19" s="5">
        <v>2288.8000000000002</v>
      </c>
      <c r="G19" s="24">
        <f t="shared" si="3"/>
        <v>80108</v>
      </c>
      <c r="H19" s="6"/>
    </row>
    <row r="20" spans="2:8" s="7" customFormat="1" ht="12.75" thickBot="1" x14ac:dyDescent="0.25">
      <c r="B20" s="3">
        <v>12</v>
      </c>
      <c r="C20" s="4" t="s">
        <v>15</v>
      </c>
      <c r="D20" s="4">
        <v>330</v>
      </c>
      <c r="E20" s="4"/>
      <c r="F20" s="5">
        <v>4366.5</v>
      </c>
      <c r="G20" s="24">
        <f t="shared" si="3"/>
        <v>1440945</v>
      </c>
      <c r="H20" s="6"/>
    </row>
    <row r="21" spans="2:8" s="7" customFormat="1" ht="12.75" thickBot="1" x14ac:dyDescent="0.25">
      <c r="B21" s="3">
        <v>13</v>
      </c>
      <c r="C21" s="4" t="s">
        <v>16</v>
      </c>
      <c r="D21" s="4">
        <v>66</v>
      </c>
      <c r="E21" s="4"/>
      <c r="F21" s="5">
        <v>10107.75</v>
      </c>
      <c r="G21" s="24">
        <f t="shared" si="3"/>
        <v>667111.5</v>
      </c>
      <c r="H21" s="6"/>
    </row>
    <row r="22" spans="2:8" s="7" customFormat="1" ht="12.75" thickBot="1" x14ac:dyDescent="0.25">
      <c r="B22" s="3">
        <v>14</v>
      </c>
      <c r="C22" s="4" t="s">
        <v>17</v>
      </c>
      <c r="D22" s="4">
        <v>35</v>
      </c>
      <c r="E22" s="4"/>
      <c r="F22" s="5">
        <v>1596.8</v>
      </c>
      <c r="G22" s="24">
        <f t="shared" si="3"/>
        <v>55888</v>
      </c>
      <c r="H22" s="6"/>
    </row>
    <row r="23" spans="2:8" s="7" customFormat="1" ht="12.75" thickBot="1" x14ac:dyDescent="0.25">
      <c r="B23" s="3">
        <v>15</v>
      </c>
      <c r="C23" s="4" t="s">
        <v>18</v>
      </c>
      <c r="D23" s="4">
        <v>31</v>
      </c>
      <c r="E23" s="4"/>
      <c r="F23" s="5">
        <v>6336.75</v>
      </c>
      <c r="G23" s="24">
        <f t="shared" si="3"/>
        <v>196439.25</v>
      </c>
      <c r="H23" s="6"/>
    </row>
    <row r="24" spans="2:8" s="7" customFormat="1" ht="12.75" thickBot="1" x14ac:dyDescent="0.25">
      <c r="B24" s="3">
        <v>16</v>
      </c>
      <c r="C24" s="4" t="s">
        <v>19</v>
      </c>
      <c r="D24" s="4">
        <v>66</v>
      </c>
      <c r="E24" s="4"/>
      <c r="F24" s="5">
        <v>4341</v>
      </c>
      <c r="G24" s="24">
        <f t="shared" si="3"/>
        <v>286506</v>
      </c>
      <c r="H24" s="6"/>
    </row>
    <row r="25" spans="2:8" s="7" customFormat="1" ht="12.75" thickBot="1" x14ac:dyDescent="0.25">
      <c r="B25" s="3">
        <v>17</v>
      </c>
      <c r="C25" s="4" t="s">
        <v>20</v>
      </c>
      <c r="D25" s="4">
        <v>62</v>
      </c>
      <c r="E25" s="4"/>
      <c r="F25" s="5">
        <v>5657.25</v>
      </c>
      <c r="G25" s="24">
        <f t="shared" si="3"/>
        <v>350749.5</v>
      </c>
      <c r="H25" s="6"/>
    </row>
    <row r="26" spans="2:8" s="7" customFormat="1" ht="12.75" thickBot="1" x14ac:dyDescent="0.25">
      <c r="B26" s="3">
        <v>18</v>
      </c>
      <c r="C26" s="4" t="s">
        <v>21</v>
      </c>
      <c r="D26" s="4">
        <v>66</v>
      </c>
      <c r="E26" s="4"/>
      <c r="F26" s="5">
        <v>4752.75</v>
      </c>
      <c r="G26" s="24">
        <f t="shared" si="3"/>
        <v>313681.5</v>
      </c>
      <c r="H26" s="6"/>
    </row>
    <row r="27" spans="2:8" s="7" customFormat="1" ht="12.75" thickBot="1" x14ac:dyDescent="0.25">
      <c r="B27" s="3">
        <v>19</v>
      </c>
      <c r="C27" s="4" t="s">
        <v>22</v>
      </c>
      <c r="D27" s="4">
        <v>66</v>
      </c>
      <c r="E27" s="4"/>
      <c r="F27" s="5">
        <v>6339.75</v>
      </c>
      <c r="G27" s="24">
        <f t="shared" si="3"/>
        <v>418423.5</v>
      </c>
      <c r="H27" s="6"/>
    </row>
    <row r="28" spans="2:8" s="7" customFormat="1" ht="12.75" thickBot="1" x14ac:dyDescent="0.25">
      <c r="B28" s="3">
        <v>20</v>
      </c>
      <c r="C28" s="4" t="s">
        <v>23</v>
      </c>
      <c r="D28" s="4">
        <v>66</v>
      </c>
      <c r="E28" s="4"/>
      <c r="F28" s="5">
        <v>7998</v>
      </c>
      <c r="G28" s="24">
        <f t="shared" si="3"/>
        <v>527868</v>
      </c>
      <c r="H28" s="6"/>
    </row>
    <row r="29" spans="2:8" s="7" customFormat="1" ht="12.75" thickBot="1" x14ac:dyDescent="0.25">
      <c r="B29" s="3">
        <v>21</v>
      </c>
      <c r="C29" s="4" t="s">
        <v>24</v>
      </c>
      <c r="D29" s="4">
        <v>66</v>
      </c>
      <c r="E29" s="4"/>
      <c r="F29" s="5">
        <v>9121.5</v>
      </c>
      <c r="G29" s="24">
        <f t="shared" si="3"/>
        <v>602019</v>
      </c>
      <c r="H29" s="6"/>
    </row>
    <row r="30" spans="2:8" s="7" customFormat="1" ht="12.75" thickBot="1" x14ac:dyDescent="0.25">
      <c r="B30" s="3">
        <v>22</v>
      </c>
      <c r="C30" s="4" t="s">
        <v>25</v>
      </c>
      <c r="D30" s="4">
        <v>97</v>
      </c>
      <c r="E30" s="4"/>
      <c r="F30" s="5">
        <v>1300</v>
      </c>
      <c r="G30" s="24">
        <f t="shared" si="3"/>
        <v>126100</v>
      </c>
      <c r="H30" s="6"/>
    </row>
    <row r="31" spans="2:8" s="7" customFormat="1" ht="12.75" thickBot="1" x14ac:dyDescent="0.25">
      <c r="B31" s="3">
        <v>23</v>
      </c>
      <c r="C31" s="4" t="s">
        <v>26</v>
      </c>
      <c r="D31" s="4">
        <v>35</v>
      </c>
      <c r="E31" s="4"/>
      <c r="F31" s="5">
        <v>1215.2</v>
      </c>
      <c r="G31" s="24">
        <f t="shared" si="3"/>
        <v>42532</v>
      </c>
      <c r="H31" s="6"/>
    </row>
    <row r="32" spans="2:8" s="7" customFormat="1" ht="12.75" thickBot="1" x14ac:dyDescent="0.25">
      <c r="B32" s="3">
        <v>24</v>
      </c>
      <c r="C32" s="4" t="s">
        <v>27</v>
      </c>
      <c r="D32" s="4">
        <v>101</v>
      </c>
      <c r="E32" s="4"/>
      <c r="F32" s="5">
        <v>546.4</v>
      </c>
      <c r="G32" s="24">
        <f t="shared" si="3"/>
        <v>55186.399999999994</v>
      </c>
      <c r="H32" s="6"/>
    </row>
    <row r="33" spans="2:8" s="7" customFormat="1" ht="12.75" thickBot="1" x14ac:dyDescent="0.25">
      <c r="B33" s="3">
        <v>25</v>
      </c>
      <c r="C33" s="4" t="s">
        <v>28</v>
      </c>
      <c r="D33" s="4">
        <v>35</v>
      </c>
      <c r="E33" s="4"/>
      <c r="F33" s="5">
        <v>2184.8000000000002</v>
      </c>
      <c r="G33" s="24">
        <f t="shared" si="3"/>
        <v>76468</v>
      </c>
      <c r="H33" s="6"/>
    </row>
    <row r="34" spans="2:8" s="7" customFormat="1" ht="12.75" thickBot="1" x14ac:dyDescent="0.25">
      <c r="B34" s="3">
        <v>26</v>
      </c>
      <c r="C34" s="4" t="s">
        <v>29</v>
      </c>
      <c r="D34" s="4">
        <v>35</v>
      </c>
      <c r="E34" s="4"/>
      <c r="F34" s="5">
        <v>936</v>
      </c>
      <c r="G34" s="24">
        <f t="shared" si="3"/>
        <v>32760</v>
      </c>
      <c r="H34" s="6"/>
    </row>
    <row r="35" spans="2:8" s="7" customFormat="1" ht="12.75" thickBot="1" x14ac:dyDescent="0.25">
      <c r="B35" s="3">
        <v>27</v>
      </c>
      <c r="C35" s="4" t="s">
        <v>30</v>
      </c>
      <c r="D35" s="4">
        <v>66</v>
      </c>
      <c r="E35" s="4"/>
      <c r="F35" s="5">
        <v>4681.5</v>
      </c>
      <c r="G35" s="24">
        <f t="shared" si="3"/>
        <v>308979</v>
      </c>
      <c r="H35" s="6"/>
    </row>
    <row r="36" spans="2:8" s="7" customFormat="1" ht="12.75" thickBot="1" x14ac:dyDescent="0.25">
      <c r="B36" s="3">
        <v>28</v>
      </c>
      <c r="C36" s="4" t="s">
        <v>31</v>
      </c>
      <c r="D36" s="4">
        <v>66</v>
      </c>
      <c r="E36" s="4"/>
      <c r="F36" s="5">
        <v>2633.25</v>
      </c>
      <c r="G36" s="24">
        <f t="shared" si="3"/>
        <v>173794.5</v>
      </c>
      <c r="H36" s="6"/>
    </row>
    <row r="37" spans="2:8" s="7" customFormat="1" ht="12.75" thickBot="1" x14ac:dyDescent="0.25">
      <c r="B37" s="3">
        <v>29</v>
      </c>
      <c r="C37" s="4" t="s">
        <v>32</v>
      </c>
      <c r="D37" s="4">
        <v>35</v>
      </c>
      <c r="E37" s="4"/>
      <c r="F37" s="5">
        <v>2424.8000000000002</v>
      </c>
      <c r="G37" s="24">
        <f t="shared" si="3"/>
        <v>84868</v>
      </c>
      <c r="H37" s="6"/>
    </row>
    <row r="38" spans="2:8" s="7" customFormat="1" ht="12.75" thickBot="1" x14ac:dyDescent="0.25">
      <c r="B38" s="3">
        <v>30</v>
      </c>
      <c r="C38" s="4" t="s">
        <v>33</v>
      </c>
      <c r="D38" s="4">
        <v>140</v>
      </c>
      <c r="E38" s="4"/>
      <c r="F38" s="5">
        <v>1053</v>
      </c>
      <c r="G38" s="24">
        <f t="shared" si="3"/>
        <v>147420</v>
      </c>
      <c r="H38" s="6"/>
    </row>
    <row r="39" spans="2:8" s="7" customFormat="1" ht="12.75" thickBot="1" x14ac:dyDescent="0.25">
      <c r="B39" s="3">
        <v>31</v>
      </c>
      <c r="C39" s="4" t="s">
        <v>34</v>
      </c>
      <c r="D39" s="4">
        <v>140</v>
      </c>
      <c r="E39" s="4"/>
      <c r="F39" s="5">
        <v>1117.5</v>
      </c>
      <c r="G39" s="24">
        <f t="shared" si="3"/>
        <v>156450</v>
      </c>
      <c r="H39" s="6"/>
    </row>
    <row r="40" spans="2:8" s="7" customFormat="1" ht="12.75" thickBot="1" x14ac:dyDescent="0.25">
      <c r="B40" s="3">
        <v>32</v>
      </c>
      <c r="C40" s="4" t="s">
        <v>35</v>
      </c>
      <c r="D40" s="4">
        <v>140</v>
      </c>
      <c r="E40" s="4"/>
      <c r="F40" s="5">
        <v>1117.5</v>
      </c>
      <c r="G40" s="24">
        <f t="shared" si="3"/>
        <v>156450</v>
      </c>
      <c r="H40" s="6"/>
    </row>
    <row r="41" spans="2:8" s="7" customFormat="1" ht="12.75" thickBot="1" x14ac:dyDescent="0.25">
      <c r="B41" s="3">
        <v>33</v>
      </c>
      <c r="C41" s="4" t="s">
        <v>36</v>
      </c>
      <c r="D41" s="4">
        <v>140</v>
      </c>
      <c r="E41" s="4"/>
      <c r="F41" s="5">
        <v>1521.75</v>
      </c>
      <c r="G41" s="24">
        <f t="shared" si="3"/>
        <v>213045</v>
      </c>
      <c r="H41" s="6"/>
    </row>
    <row r="42" spans="2:8" s="7" customFormat="1" ht="12.75" thickBot="1" x14ac:dyDescent="0.25">
      <c r="B42" s="3">
        <v>34</v>
      </c>
      <c r="C42" s="4" t="s">
        <v>37</v>
      </c>
      <c r="D42" s="4">
        <v>35</v>
      </c>
      <c r="E42" s="4"/>
      <c r="F42" s="5">
        <v>2762.4</v>
      </c>
      <c r="G42" s="24">
        <f t="shared" si="3"/>
        <v>96684</v>
      </c>
      <c r="H42" s="6"/>
    </row>
    <row r="43" spans="2:8" s="7" customFormat="1" ht="12.75" thickBot="1" x14ac:dyDescent="0.25">
      <c r="B43" s="3">
        <v>35</v>
      </c>
      <c r="C43" s="4" t="s">
        <v>38</v>
      </c>
      <c r="D43" s="4">
        <v>35</v>
      </c>
      <c r="E43" s="4"/>
      <c r="F43" s="5">
        <v>16671.75</v>
      </c>
      <c r="G43" s="24">
        <f t="shared" si="3"/>
        <v>583511.25</v>
      </c>
      <c r="H43" s="6"/>
    </row>
    <row r="44" spans="2:8" s="7" customFormat="1" ht="12.75" thickBot="1" x14ac:dyDescent="0.25">
      <c r="B44" s="3">
        <v>36</v>
      </c>
      <c r="C44" s="4" t="s">
        <v>39</v>
      </c>
      <c r="D44" s="4">
        <v>35</v>
      </c>
      <c r="E44" s="4"/>
      <c r="F44" s="5">
        <v>6732.75</v>
      </c>
      <c r="G44" s="24">
        <f t="shared" si="3"/>
        <v>235646.25</v>
      </c>
      <c r="H44" s="6"/>
    </row>
    <row r="45" spans="2:8" s="7" customFormat="1" ht="12.75" thickBot="1" x14ac:dyDescent="0.25">
      <c r="B45" s="3">
        <v>37</v>
      </c>
      <c r="C45" s="4" t="s">
        <v>40</v>
      </c>
      <c r="D45" s="4">
        <v>66</v>
      </c>
      <c r="E45" s="4"/>
      <c r="F45" s="5">
        <v>4578.75</v>
      </c>
      <c r="G45" s="24">
        <f t="shared" si="3"/>
        <v>302197.5</v>
      </c>
      <c r="H45" s="6"/>
    </row>
    <row r="46" spans="2:8" s="7" customFormat="1" ht="12.75" thickBot="1" x14ac:dyDescent="0.25">
      <c r="B46" s="3">
        <v>38</v>
      </c>
      <c r="C46" s="4" t="s">
        <v>41</v>
      </c>
      <c r="D46" s="4">
        <v>31</v>
      </c>
      <c r="E46" s="4"/>
      <c r="F46" s="5">
        <v>14750.25</v>
      </c>
      <c r="G46" s="24">
        <f t="shared" si="3"/>
        <v>457257.75</v>
      </c>
      <c r="H46" s="6"/>
    </row>
    <row r="47" spans="2:8" s="7" customFormat="1" ht="12.75" thickBot="1" x14ac:dyDescent="0.25">
      <c r="B47" s="3">
        <v>39</v>
      </c>
      <c r="C47" s="4" t="s">
        <v>42</v>
      </c>
      <c r="D47" s="4">
        <v>31</v>
      </c>
      <c r="E47" s="4"/>
      <c r="F47" s="5">
        <v>1913.6</v>
      </c>
      <c r="G47" s="24">
        <f t="shared" si="3"/>
        <v>59321.599999999999</v>
      </c>
      <c r="H47" s="6"/>
    </row>
    <row r="48" spans="2:8" s="7" customFormat="1" ht="12.75" thickBot="1" x14ac:dyDescent="0.25">
      <c r="B48" s="3">
        <v>40</v>
      </c>
      <c r="C48" s="4" t="s">
        <v>43</v>
      </c>
      <c r="D48" s="4">
        <v>35</v>
      </c>
      <c r="E48" s="4"/>
      <c r="F48" s="5">
        <v>3893.6</v>
      </c>
      <c r="G48" s="24">
        <f t="shared" si="3"/>
        <v>136276</v>
      </c>
      <c r="H48" s="6"/>
    </row>
    <row r="49" spans="2:8" s="7" customFormat="1" ht="12.75" thickBot="1" x14ac:dyDescent="0.25">
      <c r="B49" s="3">
        <v>41</v>
      </c>
      <c r="C49" s="4" t="s">
        <v>44</v>
      </c>
      <c r="D49" s="4">
        <v>35</v>
      </c>
      <c r="E49" s="4"/>
      <c r="F49" s="5">
        <v>1872.8</v>
      </c>
      <c r="G49" s="24">
        <f t="shared" si="3"/>
        <v>65548</v>
      </c>
      <c r="H49" s="6"/>
    </row>
    <row r="50" spans="2:8" s="7" customFormat="1" ht="12.75" thickBot="1" x14ac:dyDescent="0.25">
      <c r="B50" s="3">
        <v>42</v>
      </c>
      <c r="C50" s="4" t="s">
        <v>45</v>
      </c>
      <c r="D50" s="4">
        <v>35</v>
      </c>
      <c r="E50" s="4"/>
      <c r="F50" s="5">
        <v>92</v>
      </c>
      <c r="G50" s="24">
        <f t="shared" si="3"/>
        <v>3220</v>
      </c>
      <c r="H50" s="6"/>
    </row>
    <row r="51" spans="2:8" s="7" customFormat="1" ht="12.75" thickBot="1" x14ac:dyDescent="0.25">
      <c r="B51" s="3">
        <v>43</v>
      </c>
      <c r="C51" s="4" t="s">
        <v>46</v>
      </c>
      <c r="D51" s="4">
        <v>31</v>
      </c>
      <c r="E51" s="4"/>
      <c r="F51" s="5">
        <v>6639.75</v>
      </c>
      <c r="G51" s="24">
        <f t="shared" si="3"/>
        <v>205832.25</v>
      </c>
      <c r="H51" s="6"/>
    </row>
    <row r="52" spans="2:8" s="7" customFormat="1" ht="12.75" thickBot="1" x14ac:dyDescent="0.25">
      <c r="B52" s="3">
        <v>44</v>
      </c>
      <c r="C52" s="4" t="s">
        <v>47</v>
      </c>
      <c r="D52" s="4">
        <v>31</v>
      </c>
      <c r="E52" s="4"/>
      <c r="F52" s="5">
        <v>3048.8</v>
      </c>
      <c r="G52" s="24">
        <f t="shared" si="3"/>
        <v>94512.8</v>
      </c>
      <c r="H52" s="6"/>
    </row>
    <row r="53" spans="2:8" s="7" customFormat="1" ht="12.75" thickBot="1" x14ac:dyDescent="0.25">
      <c r="B53" s="3">
        <v>45</v>
      </c>
      <c r="C53" s="4" t="s">
        <v>48</v>
      </c>
      <c r="D53" s="4">
        <v>31</v>
      </c>
      <c r="E53" s="4"/>
      <c r="F53" s="5">
        <v>7310.25</v>
      </c>
      <c r="G53" s="24">
        <f t="shared" si="3"/>
        <v>226617.75</v>
      </c>
      <c r="H53" s="6"/>
    </row>
    <row r="54" spans="2:8" s="7" customFormat="1" ht="12.75" thickBot="1" x14ac:dyDescent="0.25">
      <c r="B54" s="3">
        <v>46</v>
      </c>
      <c r="C54" s="4" t="s">
        <v>49</v>
      </c>
      <c r="D54" s="4">
        <v>3</v>
      </c>
      <c r="E54" s="4"/>
      <c r="F54" s="5">
        <v>6636</v>
      </c>
      <c r="G54" s="24">
        <f t="shared" si="3"/>
        <v>19908</v>
      </c>
      <c r="H54" s="6"/>
    </row>
    <row r="55" spans="2:8" s="7" customFormat="1" ht="12.75" thickBot="1" x14ac:dyDescent="0.25">
      <c r="B55" s="3">
        <v>47</v>
      </c>
      <c r="C55" s="4" t="s">
        <v>50</v>
      </c>
      <c r="D55" s="4">
        <v>3</v>
      </c>
      <c r="E55" s="4"/>
      <c r="F55" s="5">
        <v>9710.4</v>
      </c>
      <c r="G55" s="24">
        <f t="shared" si="3"/>
        <v>29131.199999999997</v>
      </c>
      <c r="H55" s="6"/>
    </row>
    <row r="56" spans="2:8" s="7" customFormat="1" ht="12.75" thickBot="1" x14ac:dyDescent="0.25">
      <c r="B56" s="3">
        <v>48</v>
      </c>
      <c r="C56" s="4" t="s">
        <v>51</v>
      </c>
      <c r="D56" s="4">
        <v>3</v>
      </c>
      <c r="E56" s="4"/>
      <c r="F56" s="5">
        <v>7395.2</v>
      </c>
      <c r="G56" s="24">
        <f t="shared" si="3"/>
        <v>22185.599999999999</v>
      </c>
      <c r="H56" s="6"/>
    </row>
    <row r="57" spans="2:8" s="7" customFormat="1" ht="12.75" thickBot="1" x14ac:dyDescent="0.25">
      <c r="B57" s="3">
        <v>49</v>
      </c>
      <c r="C57" s="4" t="s">
        <v>52</v>
      </c>
      <c r="D57" s="4">
        <v>4</v>
      </c>
      <c r="E57" s="4"/>
      <c r="F57" s="5">
        <v>789.6</v>
      </c>
      <c r="G57" s="24">
        <f t="shared" si="3"/>
        <v>3158.4</v>
      </c>
      <c r="H57" s="6"/>
    </row>
    <row r="58" spans="2:8" s="7" customFormat="1" ht="12.75" thickBot="1" x14ac:dyDescent="0.25">
      <c r="B58" s="3">
        <v>50</v>
      </c>
      <c r="C58" s="4" t="s">
        <v>53</v>
      </c>
      <c r="D58" s="4">
        <v>3</v>
      </c>
      <c r="E58" s="4"/>
      <c r="F58" s="5">
        <v>10377.6</v>
      </c>
      <c r="G58" s="24">
        <f t="shared" si="3"/>
        <v>31132.800000000003</v>
      </c>
      <c r="H58" s="6"/>
    </row>
    <row r="59" spans="2:8" s="7" customFormat="1" ht="12.75" thickBot="1" x14ac:dyDescent="0.25">
      <c r="B59" s="3">
        <v>51</v>
      </c>
      <c r="C59" s="4" t="s">
        <v>54</v>
      </c>
      <c r="D59" s="4">
        <v>2</v>
      </c>
      <c r="E59" s="4"/>
      <c r="F59" s="5">
        <v>25023.200000000001</v>
      </c>
      <c r="G59" s="24">
        <f t="shared" si="3"/>
        <v>50046.400000000001</v>
      </c>
      <c r="H59" s="6"/>
    </row>
    <row r="60" spans="2:8" s="7" customFormat="1" ht="12.75" thickBot="1" x14ac:dyDescent="0.25">
      <c r="B60" s="3">
        <v>52</v>
      </c>
      <c r="C60" s="4" t="s">
        <v>55</v>
      </c>
      <c r="D60" s="4">
        <v>5</v>
      </c>
      <c r="E60" s="4"/>
      <c r="F60" s="5">
        <v>90462.75</v>
      </c>
      <c r="G60" s="24">
        <f t="shared" si="3"/>
        <v>452313.75</v>
      </c>
      <c r="H60" s="6"/>
    </row>
    <row r="61" spans="2:8" s="7" customFormat="1" ht="12.75" thickBot="1" x14ac:dyDescent="0.25">
      <c r="B61" s="3">
        <v>53</v>
      </c>
      <c r="C61" s="4" t="s">
        <v>56</v>
      </c>
      <c r="D61" s="4">
        <v>4</v>
      </c>
      <c r="E61" s="4"/>
      <c r="F61" s="5">
        <v>33876.800000000003</v>
      </c>
      <c r="G61" s="24">
        <f t="shared" si="3"/>
        <v>135507.20000000001</v>
      </c>
      <c r="H61" s="6"/>
    </row>
    <row r="62" spans="2:8" s="7" customFormat="1" ht="12.75" thickBot="1" x14ac:dyDescent="0.25">
      <c r="B62" s="3">
        <v>54</v>
      </c>
      <c r="C62" s="4" t="s">
        <v>57</v>
      </c>
      <c r="D62" s="4">
        <v>1</v>
      </c>
      <c r="E62" s="4"/>
      <c r="F62" s="5">
        <v>23675.200000000001</v>
      </c>
      <c r="G62" s="24">
        <f t="shared" si="3"/>
        <v>23675.200000000001</v>
      </c>
      <c r="H62" s="8">
        <f>SUM(G13:G62)</f>
        <v>11427665.6</v>
      </c>
    </row>
    <row r="63" spans="2:8" s="7" customFormat="1" ht="12.75" thickBot="1" x14ac:dyDescent="0.25">
      <c r="B63" s="10"/>
      <c r="C63" s="10"/>
      <c r="D63" s="10"/>
      <c r="E63" s="6"/>
      <c r="F63" s="25" t="s">
        <v>82</v>
      </c>
      <c r="G63" s="26">
        <f>SUM(G4:G62)</f>
        <v>124422497.56666668</v>
      </c>
      <c r="H63" s="56"/>
    </row>
    <row r="64" spans="2:8" s="7" customFormat="1" ht="12.75" thickBot="1" x14ac:dyDescent="0.25">
      <c r="C64" s="10"/>
      <c r="E64" s="6"/>
      <c r="F64" s="25" t="s">
        <v>83</v>
      </c>
      <c r="G64" s="26">
        <f>G63*10%</f>
        <v>12442249.756666668</v>
      </c>
      <c r="H64" s="6"/>
    </row>
    <row r="65" spans="1:11" s="7" customFormat="1" ht="12.75" thickBot="1" x14ac:dyDescent="0.25">
      <c r="C65" s="10"/>
      <c r="E65" s="6"/>
      <c r="F65" s="25" t="s">
        <v>84</v>
      </c>
      <c r="G65" s="26">
        <f>G64*19%</f>
        <v>2364027.4537666668</v>
      </c>
      <c r="H65" s="6"/>
    </row>
    <row r="66" spans="1:11" s="7" customFormat="1" ht="12.75" thickBot="1" x14ac:dyDescent="0.25">
      <c r="E66" s="6"/>
      <c r="F66" s="25" t="s">
        <v>58</v>
      </c>
      <c r="G66" s="26">
        <f>SUM(G63:G65)</f>
        <v>139228774.77710003</v>
      </c>
      <c r="H66" s="6"/>
    </row>
    <row r="67" spans="1:11" s="7" customFormat="1" ht="12" x14ac:dyDescent="0.2">
      <c r="B67" s="6"/>
      <c r="C67" s="6"/>
      <c r="D67" s="6"/>
      <c r="E67" s="6"/>
      <c r="F67" s="6"/>
      <c r="G67" s="6"/>
      <c r="H67" s="6"/>
    </row>
    <row r="68" spans="1:11" s="7" customFormat="1" ht="12" x14ac:dyDescent="0.2">
      <c r="B68" s="6"/>
      <c r="C68" s="6"/>
      <c r="D68" s="6"/>
      <c r="E68" s="6"/>
      <c r="F68" s="6"/>
      <c r="G68" s="6"/>
      <c r="H68" s="6"/>
    </row>
    <row r="69" spans="1:11" s="7" customFormat="1" ht="12" x14ac:dyDescent="0.2">
      <c r="A69" s="27"/>
      <c r="B69" s="27" t="s">
        <v>87</v>
      </c>
      <c r="C69" s="28" t="s">
        <v>88</v>
      </c>
      <c r="D69" s="28" t="s">
        <v>89</v>
      </c>
      <c r="E69" s="28" t="s">
        <v>90</v>
      </c>
      <c r="F69" s="28" t="s">
        <v>91</v>
      </c>
      <c r="G69" s="6"/>
      <c r="K69" s="6"/>
    </row>
    <row r="70" spans="1:11" s="7" customFormat="1" ht="12" x14ac:dyDescent="0.2">
      <c r="A70" s="29" t="s">
        <v>92</v>
      </c>
      <c r="B70" s="30">
        <v>0.02</v>
      </c>
      <c r="C70" s="31">
        <f>+G70/1.1189999999</f>
        <v>2488449.9515557154</v>
      </c>
      <c r="D70" s="31">
        <f>+C70*10%</f>
        <v>248844.99515557155</v>
      </c>
      <c r="E70" s="31">
        <f>+D70*19%</f>
        <v>47280.549079558594</v>
      </c>
      <c r="F70" s="31">
        <f>+C70+D70+E70</f>
        <v>2784575.4957908457</v>
      </c>
      <c r="G70" s="32">
        <f>G$66*B70</f>
        <v>2784575.4955420005</v>
      </c>
    </row>
    <row r="71" spans="1:11" s="7" customFormat="1" ht="12" x14ac:dyDescent="0.2">
      <c r="A71" s="29" t="s">
        <v>93</v>
      </c>
      <c r="B71" s="30">
        <v>0.97</v>
      </c>
      <c r="C71" s="31">
        <f>+G71/1.1189999999</f>
        <v>120689822.65045218</v>
      </c>
      <c r="D71" s="31">
        <f t="shared" ref="D71:D72" si="4">+C71*10%</f>
        <v>12068982.265045218</v>
      </c>
      <c r="E71" s="31">
        <f t="shared" ref="E71:E72" si="5">+D71*19%</f>
        <v>2293106.6303585917</v>
      </c>
      <c r="F71" s="31">
        <f t="shared" ref="F71:F72" si="6">+C71+D71+E71</f>
        <v>135051911.545856</v>
      </c>
      <c r="G71" s="32">
        <f>G$66*B71</f>
        <v>135051911.53378701</v>
      </c>
    </row>
    <row r="72" spans="1:11" s="7" customFormat="1" ht="12" x14ac:dyDescent="0.2">
      <c r="A72" s="29" t="s">
        <v>94</v>
      </c>
      <c r="B72" s="30">
        <v>0.01</v>
      </c>
      <c r="C72" s="31">
        <f>+G72/1.1189999999</f>
        <v>1244224.9757778577</v>
      </c>
      <c r="D72" s="31">
        <f t="shared" si="4"/>
        <v>124422.49757778578</v>
      </c>
      <c r="E72" s="31">
        <f t="shared" si="5"/>
        <v>23640.274539779297</v>
      </c>
      <c r="F72" s="31">
        <f t="shared" si="6"/>
        <v>1392287.7478954229</v>
      </c>
      <c r="G72" s="32">
        <f>G$66*B72</f>
        <v>1392287.7477710003</v>
      </c>
    </row>
    <row r="73" spans="1:11" s="7" customFormat="1" ht="12" x14ac:dyDescent="0.2">
      <c r="A73" s="29"/>
      <c r="B73" s="29"/>
      <c r="C73" s="33">
        <f>SUM(C70:C72)</f>
        <v>124422497.57778576</v>
      </c>
      <c r="D73" s="33">
        <f t="shared" ref="D73:E73" si="7">SUM(D70:D72)</f>
        <v>12442249.757778576</v>
      </c>
      <c r="E73" s="33">
        <f t="shared" si="7"/>
        <v>2364027.4539779299</v>
      </c>
      <c r="F73" s="33">
        <f>SUM(F70:F72)</f>
        <v>139228774.78954226</v>
      </c>
      <c r="G73" s="32">
        <f>SUM(G70:G72)</f>
        <v>139228774.7771</v>
      </c>
    </row>
    <row r="74" spans="1:11" s="7" customFormat="1" ht="12" x14ac:dyDescent="0.2">
      <c r="B74" s="6"/>
      <c r="C74" s="6"/>
      <c r="D74" s="6"/>
      <c r="E74" s="6"/>
      <c r="F74" s="6"/>
      <c r="G74" s="6"/>
      <c r="H74" s="6"/>
    </row>
    <row r="75" spans="1:11" s="7" customFormat="1" ht="12" x14ac:dyDescent="0.2">
      <c r="B75" s="6"/>
      <c r="C75" s="6"/>
      <c r="D75" s="6"/>
      <c r="E75" s="6"/>
      <c r="F75" s="6"/>
      <c r="G75" s="6"/>
      <c r="H75" s="6"/>
    </row>
  </sheetData>
  <mergeCells count="2">
    <mergeCell ref="B1:G1"/>
    <mergeCell ref="B2:G2"/>
  </mergeCells>
  <pageMargins left="0.35433070866141736" right="0.47244094488188981" top="0.31496062992125984" bottom="0.35433070866141736" header="0.31496062992125984" footer="0.31496062992125984"/>
  <pageSetup scale="85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F1271-8291-4532-A733-78FD46BAA44D}">
  <dimension ref="A1:X90"/>
  <sheetViews>
    <sheetView tabSelected="1" topLeftCell="C58" zoomScale="85" zoomScaleNormal="85" workbookViewId="0">
      <selection activeCell="R80" sqref="R80"/>
    </sheetView>
  </sheetViews>
  <sheetFormatPr baseColWidth="10" defaultRowHeight="15" x14ac:dyDescent="0.25"/>
  <cols>
    <col min="1" max="1" width="3.28515625" bestFit="1" customWidth="1"/>
    <col min="2" max="2" width="4.5703125" bestFit="1" customWidth="1"/>
    <col min="3" max="3" width="47.85546875" customWidth="1"/>
    <col min="4" max="4" width="17.85546875" bestFit="1" customWidth="1"/>
    <col min="5" max="5" width="12.28515625" customWidth="1"/>
    <col min="6" max="6" width="17.85546875" bestFit="1" customWidth="1"/>
    <col min="7" max="7" width="23.7109375" customWidth="1"/>
    <col min="8" max="8" width="16.28515625" style="74" bestFit="1" customWidth="1"/>
    <col min="9" max="11" width="2.5703125" style="74" bestFit="1" customWidth="1"/>
    <col min="12" max="12" width="4.28515625" style="74" bestFit="1" customWidth="1"/>
    <col min="13" max="14" width="5.42578125" style="74" bestFit="1" customWidth="1"/>
    <col min="15" max="15" width="10.85546875" bestFit="1" customWidth="1"/>
    <col min="16" max="16" width="14" bestFit="1" customWidth="1"/>
    <col min="17" max="17" width="10.85546875" bestFit="1" customWidth="1"/>
    <col min="18" max="18" width="12.42578125" bestFit="1" customWidth="1"/>
    <col min="19" max="19" width="10.5703125" bestFit="1" customWidth="1"/>
    <col min="20" max="21" width="12.5703125" bestFit="1" customWidth="1"/>
    <col min="22" max="22" width="14.42578125" bestFit="1" customWidth="1"/>
  </cols>
  <sheetData>
    <row r="1" spans="2:22" s="7" customFormat="1" ht="23.25" x14ac:dyDescent="0.2">
      <c r="B1" s="100" t="s">
        <v>107</v>
      </c>
      <c r="C1" s="100"/>
      <c r="D1" s="100"/>
      <c r="E1" s="100"/>
      <c r="F1" s="100"/>
      <c r="G1" s="100"/>
    </row>
    <row r="2" spans="2:22" s="7" customFormat="1" ht="18.75" thickBot="1" x14ac:dyDescent="0.3">
      <c r="B2" s="99" t="s">
        <v>78</v>
      </c>
      <c r="C2" s="99"/>
      <c r="D2" s="99"/>
      <c r="E2" s="99"/>
      <c r="F2" s="99"/>
      <c r="G2" s="99"/>
      <c r="H2" s="75" t="s">
        <v>125</v>
      </c>
      <c r="I2" s="75"/>
      <c r="J2" s="75"/>
      <c r="K2" s="75"/>
      <c r="L2" s="75"/>
      <c r="M2" s="75"/>
      <c r="N2" s="75"/>
      <c r="O2" s="7">
        <v>30</v>
      </c>
      <c r="V2"/>
    </row>
    <row r="3" spans="2:22" s="7" customFormat="1" ht="69" thickBot="1" x14ac:dyDescent="0.3">
      <c r="B3" s="23" t="s">
        <v>0</v>
      </c>
      <c r="C3" s="23" t="s">
        <v>1</v>
      </c>
      <c r="D3" s="23" t="s">
        <v>79</v>
      </c>
      <c r="E3" s="23" t="s">
        <v>80</v>
      </c>
      <c r="F3" s="23" t="s">
        <v>81</v>
      </c>
      <c r="G3" s="23" t="s">
        <v>6</v>
      </c>
      <c r="H3" s="66" t="s">
        <v>126</v>
      </c>
      <c r="I3" s="66" t="s">
        <v>127</v>
      </c>
      <c r="J3" s="66" t="s">
        <v>128</v>
      </c>
      <c r="K3" s="66" t="s">
        <v>129</v>
      </c>
      <c r="L3" s="66" t="s">
        <v>130</v>
      </c>
      <c r="M3" s="66" t="s">
        <v>131</v>
      </c>
      <c r="N3" s="66" t="s">
        <v>91</v>
      </c>
      <c r="O3" s="76" t="s">
        <v>126</v>
      </c>
      <c r="P3" s="76" t="s">
        <v>127</v>
      </c>
      <c r="Q3" s="76" t="s">
        <v>128</v>
      </c>
      <c r="R3" s="76" t="s">
        <v>129</v>
      </c>
      <c r="S3" s="76" t="s">
        <v>130</v>
      </c>
      <c r="T3" s="76" t="s">
        <v>131</v>
      </c>
      <c r="U3" s="76" t="s">
        <v>91</v>
      </c>
      <c r="V3"/>
    </row>
    <row r="4" spans="2:22" s="7" customFormat="1" ht="15.75" thickBot="1" x14ac:dyDescent="0.3">
      <c r="B4" s="3">
        <v>1</v>
      </c>
      <c r="C4" s="4" t="s">
        <v>123</v>
      </c>
      <c r="D4" s="4">
        <v>29</v>
      </c>
      <c r="E4" s="4">
        <v>30</v>
      </c>
      <c r="F4" s="5">
        <v>2700125</v>
      </c>
      <c r="G4" s="24">
        <f>(F4/30)*D4*E4</f>
        <v>78303625</v>
      </c>
      <c r="H4" s="67">
        <v>2</v>
      </c>
      <c r="I4" s="67">
        <v>3</v>
      </c>
      <c r="J4" s="67">
        <v>2</v>
      </c>
      <c r="K4" s="67"/>
      <c r="L4" s="67"/>
      <c r="M4" s="67">
        <f>+D4-H4-I4-J4</f>
        <v>22</v>
      </c>
      <c r="N4" s="67">
        <f>SUM(H4:M4)</f>
        <v>29</v>
      </c>
      <c r="O4" s="68">
        <f t="shared" ref="O4:T4" si="0">+(H4*$F$4)/30*$O$2</f>
        <v>5400250</v>
      </c>
      <c r="P4" s="68">
        <f t="shared" si="0"/>
        <v>8100375</v>
      </c>
      <c r="Q4" s="68">
        <f t="shared" si="0"/>
        <v>5400250</v>
      </c>
      <c r="R4" s="68">
        <f t="shared" si="0"/>
        <v>0</v>
      </c>
      <c r="S4" s="68">
        <f t="shared" si="0"/>
        <v>0</v>
      </c>
      <c r="T4" s="68">
        <f t="shared" si="0"/>
        <v>59402750</v>
      </c>
      <c r="U4" s="68">
        <f>SUM(O4:T4)</f>
        <v>78303625</v>
      </c>
      <c r="V4" s="69">
        <f t="shared" ref="V4:V16" si="1">+U4-G4</f>
        <v>0</v>
      </c>
    </row>
    <row r="5" spans="2:22" s="7" customFormat="1" ht="24.75" thickBot="1" x14ac:dyDescent="0.3">
      <c r="B5" s="3"/>
      <c r="C5" s="4" t="s">
        <v>138</v>
      </c>
      <c r="D5" s="4">
        <v>1</v>
      </c>
      <c r="E5" s="88">
        <v>29</v>
      </c>
      <c r="F5" s="5">
        <v>2700126</v>
      </c>
      <c r="G5" s="24">
        <f>(F5/30)*D5*E5</f>
        <v>2610121.7999999998</v>
      </c>
      <c r="H5" s="67"/>
      <c r="I5" s="67"/>
      <c r="J5" s="67"/>
      <c r="K5" s="67"/>
      <c r="L5" s="67"/>
      <c r="M5" s="67">
        <v>1</v>
      </c>
      <c r="N5" s="67">
        <f>SUM(H5:M5)</f>
        <v>1</v>
      </c>
      <c r="O5" s="68"/>
      <c r="P5" s="68"/>
      <c r="Q5" s="68"/>
      <c r="R5" s="68"/>
      <c r="S5" s="68"/>
      <c r="T5" s="68">
        <f>+(M5*$F$5)/30*29</f>
        <v>2610121.7999999998</v>
      </c>
      <c r="U5" s="68">
        <f>SUM(O5:T5)</f>
        <v>2610121.7999999998</v>
      </c>
      <c r="V5" s="69">
        <f t="shared" si="1"/>
        <v>0</v>
      </c>
    </row>
    <row r="6" spans="2:22" s="7" customFormat="1" ht="24.75" thickBot="1" x14ac:dyDescent="0.3">
      <c r="B6" s="3">
        <v>1</v>
      </c>
      <c r="C6" s="4" t="s">
        <v>139</v>
      </c>
      <c r="D6" s="4">
        <v>1</v>
      </c>
      <c r="E6" s="88">
        <v>18</v>
      </c>
      <c r="F6" s="5">
        <v>2700125</v>
      </c>
      <c r="G6" s="24">
        <f t="shared" ref="G6:G12" si="2">(F6/30)*D6*E6</f>
        <v>1620075</v>
      </c>
      <c r="H6" s="67"/>
      <c r="I6" s="67"/>
      <c r="J6" s="67"/>
      <c r="K6" s="67"/>
      <c r="L6" s="67"/>
      <c r="M6" s="67">
        <v>1</v>
      </c>
      <c r="N6" s="67">
        <f>SUM(H6:M6)</f>
        <v>1</v>
      </c>
      <c r="O6" s="68"/>
      <c r="P6" s="68"/>
      <c r="Q6" s="68"/>
      <c r="R6" s="68"/>
      <c r="S6" s="68"/>
      <c r="T6" s="68">
        <f>+(M6*$F$5)/30*18</f>
        <v>1620075.5999999999</v>
      </c>
      <c r="U6" s="68">
        <f>SUM(O6:T6)</f>
        <v>1620075.5999999999</v>
      </c>
      <c r="V6" s="69">
        <f t="shared" si="1"/>
        <v>0.59999999986030161</v>
      </c>
    </row>
    <row r="7" spans="2:22" s="7" customFormat="1" ht="15.75" thickBot="1" x14ac:dyDescent="0.3">
      <c r="B7" s="3">
        <v>2</v>
      </c>
      <c r="C7" s="4" t="s">
        <v>60</v>
      </c>
      <c r="D7" s="4">
        <v>8</v>
      </c>
      <c r="E7" s="4">
        <v>30</v>
      </c>
      <c r="F7" s="5">
        <v>2700125</v>
      </c>
      <c r="G7" s="24">
        <f t="shared" si="2"/>
        <v>21601000</v>
      </c>
      <c r="H7" s="67">
        <v>1</v>
      </c>
      <c r="I7" s="67">
        <v>1</v>
      </c>
      <c r="J7" s="67">
        <v>1</v>
      </c>
      <c r="K7" s="67"/>
      <c r="L7" s="67"/>
      <c r="M7" s="67">
        <f>+D7-H7-I7-J7</f>
        <v>5</v>
      </c>
      <c r="N7" s="67">
        <f t="shared" ref="N7" si="3">SUM(H7:M7)</f>
        <v>8</v>
      </c>
      <c r="O7" s="68">
        <f t="shared" ref="O7:T7" si="4">+(H7*$F$7)/30*$O$2</f>
        <v>2700125</v>
      </c>
      <c r="P7" s="68">
        <f t="shared" si="4"/>
        <v>2700125</v>
      </c>
      <c r="Q7" s="68">
        <f t="shared" si="4"/>
        <v>2700125</v>
      </c>
      <c r="R7" s="68">
        <f t="shared" si="4"/>
        <v>0</v>
      </c>
      <c r="S7" s="68">
        <f t="shared" si="4"/>
        <v>0</v>
      </c>
      <c r="T7" s="68">
        <f t="shared" si="4"/>
        <v>13500625</v>
      </c>
      <c r="U7" s="68">
        <f>SUM(O7:T7)</f>
        <v>21601000</v>
      </c>
      <c r="V7" s="69">
        <f t="shared" si="1"/>
        <v>0</v>
      </c>
    </row>
    <row r="8" spans="2:22" s="7" customFormat="1" ht="24.75" customHeight="1" thickBot="1" x14ac:dyDescent="0.3">
      <c r="B8" s="3"/>
      <c r="C8" s="4" t="s">
        <v>110</v>
      </c>
      <c r="D8" s="4"/>
      <c r="E8" s="4"/>
      <c r="F8" s="5"/>
      <c r="G8" s="24">
        <f t="shared" si="2"/>
        <v>0</v>
      </c>
      <c r="H8" s="67"/>
      <c r="I8" s="67"/>
      <c r="J8" s="67"/>
      <c r="K8" s="67"/>
      <c r="L8" s="67"/>
      <c r="M8" s="67"/>
      <c r="N8" s="67"/>
      <c r="O8" s="68"/>
      <c r="P8" s="68"/>
      <c r="Q8" s="68"/>
      <c r="R8" s="68"/>
      <c r="S8" s="68"/>
      <c r="T8" s="68"/>
      <c r="U8" s="68"/>
      <c r="V8" s="69">
        <f t="shared" si="1"/>
        <v>0</v>
      </c>
    </row>
    <row r="9" spans="2:22" s="7" customFormat="1" ht="24.75" thickBot="1" x14ac:dyDescent="0.3">
      <c r="B9" s="3">
        <v>2</v>
      </c>
      <c r="C9" s="4" t="s">
        <v>121</v>
      </c>
      <c r="D9" s="4">
        <v>1</v>
      </c>
      <c r="E9" s="88">
        <v>7</v>
      </c>
      <c r="F9" s="5">
        <v>2700125</v>
      </c>
      <c r="G9" s="24">
        <f t="shared" si="2"/>
        <v>630029.16666666674</v>
      </c>
      <c r="H9" s="67"/>
      <c r="I9" s="67"/>
      <c r="J9" s="67"/>
      <c r="K9" s="67"/>
      <c r="L9" s="67"/>
      <c r="M9" s="67">
        <v>1</v>
      </c>
      <c r="N9" s="67">
        <f>SUM(H9:M9)</f>
        <v>1</v>
      </c>
      <c r="O9" s="68">
        <f>+(H9*$F$9)/30*$O$2</f>
        <v>0</v>
      </c>
      <c r="P9" s="68">
        <f>+(I9*$F$9)/30*$O$2</f>
        <v>0</v>
      </c>
      <c r="Q9" s="68">
        <f>+(J9*$F$9)/30*$O$2</f>
        <v>0</v>
      </c>
      <c r="R9" s="68">
        <f>+(K9*$F$9)/30*$O$2</f>
        <v>0</v>
      </c>
      <c r="S9" s="68">
        <f>+(L9*$F$9)/30*$O$2</f>
        <v>0</v>
      </c>
      <c r="T9" s="68">
        <f>+(M9*$F$9)/30*7</f>
        <v>630029.16666666674</v>
      </c>
      <c r="U9" s="68">
        <f>SUM(O9:T9)</f>
        <v>630029.16666666674</v>
      </c>
      <c r="V9" s="69">
        <f t="shared" si="1"/>
        <v>0</v>
      </c>
    </row>
    <row r="10" spans="2:22" s="7" customFormat="1" ht="15.75" thickBot="1" x14ac:dyDescent="0.3">
      <c r="B10" s="3">
        <v>3</v>
      </c>
      <c r="C10" s="4" t="s">
        <v>61</v>
      </c>
      <c r="D10" s="4">
        <v>1</v>
      </c>
      <c r="E10" s="4">
        <v>30</v>
      </c>
      <c r="F10" s="5">
        <v>2700125</v>
      </c>
      <c r="G10" s="24">
        <f t="shared" si="2"/>
        <v>2700125</v>
      </c>
      <c r="H10" s="67"/>
      <c r="I10" s="67"/>
      <c r="J10" s="67"/>
      <c r="K10" s="67"/>
      <c r="L10" s="67"/>
      <c r="M10" s="67">
        <v>1</v>
      </c>
      <c r="N10" s="67">
        <f>SUM(H10:M10)</f>
        <v>1</v>
      </c>
      <c r="O10" s="68">
        <f t="shared" ref="O10:T10" si="5">+(H10*$F$10)/30*$O$2</f>
        <v>0</v>
      </c>
      <c r="P10" s="68">
        <f t="shared" si="5"/>
        <v>0</v>
      </c>
      <c r="Q10" s="68">
        <f t="shared" si="5"/>
        <v>0</v>
      </c>
      <c r="R10" s="68">
        <f t="shared" si="5"/>
        <v>0</v>
      </c>
      <c r="S10" s="68">
        <f t="shared" si="5"/>
        <v>0</v>
      </c>
      <c r="T10" s="68">
        <f t="shared" si="5"/>
        <v>2700125</v>
      </c>
      <c r="U10" s="68">
        <f>SUM(O10:T10)</f>
        <v>2700125</v>
      </c>
      <c r="V10" s="69">
        <f t="shared" si="1"/>
        <v>0</v>
      </c>
    </row>
    <row r="11" spans="2:22" s="7" customFormat="1" ht="24.75" thickBot="1" x14ac:dyDescent="0.3">
      <c r="B11" s="3">
        <v>4</v>
      </c>
      <c r="C11" s="4" t="s">
        <v>109</v>
      </c>
      <c r="D11" s="4">
        <v>3</v>
      </c>
      <c r="E11" s="4">
        <v>30</v>
      </c>
      <c r="F11" s="5">
        <v>1728080</v>
      </c>
      <c r="G11" s="24">
        <f t="shared" si="2"/>
        <v>5184240</v>
      </c>
      <c r="H11" s="67"/>
      <c r="I11" s="67"/>
      <c r="J11" s="67"/>
      <c r="K11" s="67"/>
      <c r="L11" s="67">
        <v>1</v>
      </c>
      <c r="M11" s="67">
        <v>2</v>
      </c>
      <c r="N11" s="67">
        <f>SUM(H11:M11)</f>
        <v>3</v>
      </c>
      <c r="O11" s="68">
        <f t="shared" ref="O11:T11" si="6">+(H11*$F$11)/30*$O$2</f>
        <v>0</v>
      </c>
      <c r="P11" s="68">
        <f t="shared" si="6"/>
        <v>0</v>
      </c>
      <c r="Q11" s="68">
        <f t="shared" si="6"/>
        <v>0</v>
      </c>
      <c r="R11" s="68">
        <f t="shared" si="6"/>
        <v>0</v>
      </c>
      <c r="S11" s="68">
        <f t="shared" si="6"/>
        <v>1728080</v>
      </c>
      <c r="T11" s="68">
        <f t="shared" si="6"/>
        <v>3456160</v>
      </c>
      <c r="U11" s="68">
        <f>SUM(O11:T11)</f>
        <v>5184240</v>
      </c>
      <c r="V11" s="69">
        <f t="shared" si="1"/>
        <v>0</v>
      </c>
    </row>
    <row r="12" spans="2:22" s="7" customFormat="1" ht="24.75" thickBot="1" x14ac:dyDescent="0.3">
      <c r="B12" s="3">
        <v>4</v>
      </c>
      <c r="C12" s="4" t="s">
        <v>137</v>
      </c>
      <c r="D12" s="4">
        <v>1</v>
      </c>
      <c r="E12" s="88">
        <v>6</v>
      </c>
      <c r="F12" s="5">
        <v>1728080</v>
      </c>
      <c r="G12" s="24">
        <f t="shared" si="2"/>
        <v>345616</v>
      </c>
      <c r="H12" s="67"/>
      <c r="I12" s="67"/>
      <c r="J12" s="67"/>
      <c r="K12" s="67">
        <v>1</v>
      </c>
      <c r="L12" s="67"/>
      <c r="M12" s="67"/>
      <c r="N12" s="67">
        <f>SUM(H12:M12)</f>
        <v>1</v>
      </c>
      <c r="O12" s="68">
        <f>+(H12*$F$12)/30*$O$2</f>
        <v>0</v>
      </c>
      <c r="P12" s="68">
        <f>+(I12*$F$12)/30*$O$2</f>
        <v>0</v>
      </c>
      <c r="Q12" s="68">
        <f>+(J12*$F$12)/30*$O$2</f>
        <v>0</v>
      </c>
      <c r="R12" s="68">
        <f>+(K12*$F$12)/30*6</f>
        <v>345616</v>
      </c>
      <c r="S12" s="68">
        <f>+(L12*$F$12)/30*$O$2</f>
        <v>0</v>
      </c>
      <c r="T12" s="68">
        <f>+(M12*$F$12)/30*$O$2</f>
        <v>0</v>
      </c>
      <c r="U12" s="68">
        <f>SUM(O12:T12)</f>
        <v>345616</v>
      </c>
      <c r="V12" s="69">
        <f t="shared" si="1"/>
        <v>0</v>
      </c>
    </row>
    <row r="13" spans="2:22" s="7" customFormat="1" ht="15.75" thickBot="1" x14ac:dyDescent="0.3">
      <c r="B13" s="3">
        <v>5</v>
      </c>
      <c r="C13" s="4" t="s">
        <v>8</v>
      </c>
      <c r="D13" s="4">
        <v>35</v>
      </c>
      <c r="E13" s="4"/>
      <c r="F13" s="5">
        <v>2352</v>
      </c>
      <c r="G13" s="24">
        <f t="shared" ref="G13:G62" si="7">D13*F13</f>
        <v>82320</v>
      </c>
      <c r="H13" s="70">
        <v>2</v>
      </c>
      <c r="I13" s="70">
        <v>3</v>
      </c>
      <c r="J13" s="70">
        <v>1</v>
      </c>
      <c r="K13" s="70">
        <v>2</v>
      </c>
      <c r="L13" s="70">
        <v>1</v>
      </c>
      <c r="M13" s="70">
        <v>26</v>
      </c>
      <c r="N13" s="70">
        <f>SUM(H13:M13)</f>
        <v>35</v>
      </c>
      <c r="O13" s="71">
        <v>4704</v>
      </c>
      <c r="P13" s="71">
        <v>7056</v>
      </c>
      <c r="Q13" s="71">
        <v>2352</v>
      </c>
      <c r="R13" s="71">
        <v>4704</v>
      </c>
      <c r="S13" s="71">
        <v>2352</v>
      </c>
      <c r="T13" s="71">
        <v>61152</v>
      </c>
      <c r="U13" s="71">
        <f>SUM(O13:T13)</f>
        <v>82320</v>
      </c>
      <c r="V13" s="69">
        <f t="shared" si="1"/>
        <v>0</v>
      </c>
    </row>
    <row r="14" spans="2:22" s="7" customFormat="1" ht="15.75" thickBot="1" x14ac:dyDescent="0.3">
      <c r="B14" s="3">
        <v>6</v>
      </c>
      <c r="C14" s="4" t="s">
        <v>9</v>
      </c>
      <c r="D14" s="4">
        <v>66</v>
      </c>
      <c r="E14" s="4"/>
      <c r="F14" s="5">
        <v>2299.1999999999998</v>
      </c>
      <c r="G14" s="24">
        <f t="shared" si="7"/>
        <v>151747.19999999998</v>
      </c>
      <c r="H14" s="70">
        <v>4</v>
      </c>
      <c r="I14" s="70">
        <v>6</v>
      </c>
      <c r="J14" s="70">
        <v>1</v>
      </c>
      <c r="K14" s="70">
        <v>4</v>
      </c>
      <c r="L14" s="70">
        <v>1</v>
      </c>
      <c r="M14" s="70">
        <v>50</v>
      </c>
      <c r="N14" s="70">
        <f t="shared" ref="N14:N62" si="8">SUM(H14:M14)</f>
        <v>66</v>
      </c>
      <c r="O14" s="71">
        <v>9196.7999999999993</v>
      </c>
      <c r="P14" s="71">
        <v>13795.199999999999</v>
      </c>
      <c r="Q14" s="71">
        <v>2299.1999999999998</v>
      </c>
      <c r="R14" s="71">
        <v>9196.7999999999993</v>
      </c>
      <c r="S14" s="71">
        <v>2299.1999999999998</v>
      </c>
      <c r="T14" s="71">
        <v>114959.99999999999</v>
      </c>
      <c r="U14" s="71">
        <f t="shared" ref="U14:U62" si="9">SUM(O14:T14)</f>
        <v>151747.19999999998</v>
      </c>
      <c r="V14" s="69">
        <f t="shared" si="1"/>
        <v>0</v>
      </c>
    </row>
    <row r="15" spans="2:22" s="7" customFormat="1" ht="15.75" thickBot="1" x14ac:dyDescent="0.3">
      <c r="B15" s="3">
        <v>7</v>
      </c>
      <c r="C15" s="4" t="s">
        <v>10</v>
      </c>
      <c r="D15" s="4">
        <v>66</v>
      </c>
      <c r="E15" s="4"/>
      <c r="F15" s="5">
        <v>1904.8</v>
      </c>
      <c r="G15" s="24">
        <f t="shared" si="7"/>
        <v>125716.8</v>
      </c>
      <c r="H15" s="70">
        <v>4</v>
      </c>
      <c r="I15" s="70">
        <v>6</v>
      </c>
      <c r="J15" s="70">
        <v>1</v>
      </c>
      <c r="K15" s="70">
        <v>4</v>
      </c>
      <c r="L15" s="70">
        <v>1</v>
      </c>
      <c r="M15" s="70">
        <v>50</v>
      </c>
      <c r="N15" s="70">
        <f t="shared" si="8"/>
        <v>66</v>
      </c>
      <c r="O15" s="71">
        <v>7619.2</v>
      </c>
      <c r="P15" s="71">
        <v>11428.8</v>
      </c>
      <c r="Q15" s="71">
        <v>1904.8</v>
      </c>
      <c r="R15" s="71">
        <v>7619.2</v>
      </c>
      <c r="S15" s="71">
        <v>1904.8</v>
      </c>
      <c r="T15" s="71">
        <v>95240</v>
      </c>
      <c r="U15" s="71">
        <f t="shared" si="9"/>
        <v>125716.8</v>
      </c>
      <c r="V15" s="69">
        <f t="shared" si="1"/>
        <v>0</v>
      </c>
    </row>
    <row r="16" spans="2:22" s="7" customFormat="1" ht="15.75" thickBot="1" x14ac:dyDescent="0.3">
      <c r="B16" s="3">
        <v>8</v>
      </c>
      <c r="C16" s="4" t="s">
        <v>11</v>
      </c>
      <c r="D16" s="4">
        <v>62</v>
      </c>
      <c r="E16" s="4"/>
      <c r="F16" s="5">
        <v>5910.75</v>
      </c>
      <c r="G16" s="24">
        <f t="shared" si="7"/>
        <v>366466.5</v>
      </c>
      <c r="H16" s="70">
        <v>2</v>
      </c>
      <c r="I16" s="70">
        <v>6</v>
      </c>
      <c r="J16" s="70">
        <v>1</v>
      </c>
      <c r="K16" s="70">
        <v>2</v>
      </c>
      <c r="L16" s="70">
        <v>1</v>
      </c>
      <c r="M16" s="70">
        <v>50</v>
      </c>
      <c r="N16" s="70">
        <f t="shared" si="8"/>
        <v>62</v>
      </c>
      <c r="O16" s="71">
        <v>11821.5</v>
      </c>
      <c r="P16" s="71">
        <v>35464.5</v>
      </c>
      <c r="Q16" s="71">
        <v>5910.75</v>
      </c>
      <c r="R16" s="71">
        <v>11821.5</v>
      </c>
      <c r="S16" s="71">
        <v>5910.75</v>
      </c>
      <c r="T16" s="71">
        <v>295537.5</v>
      </c>
      <c r="U16" s="71">
        <f t="shared" si="9"/>
        <v>366466.5</v>
      </c>
      <c r="V16" s="69">
        <f t="shared" si="1"/>
        <v>0</v>
      </c>
    </row>
    <row r="17" spans="2:22" s="7" customFormat="1" ht="15.75" thickBot="1" x14ac:dyDescent="0.3">
      <c r="B17" s="3">
        <v>9</v>
      </c>
      <c r="C17" s="4" t="s">
        <v>12</v>
      </c>
      <c r="D17" s="4">
        <v>163</v>
      </c>
      <c r="E17" s="4"/>
      <c r="F17" s="5">
        <v>3579.75</v>
      </c>
      <c r="G17" s="24">
        <f t="shared" si="7"/>
        <v>583499.25</v>
      </c>
      <c r="H17" s="70">
        <v>10</v>
      </c>
      <c r="I17" s="70">
        <v>15</v>
      </c>
      <c r="J17" s="70">
        <v>2</v>
      </c>
      <c r="K17" s="70">
        <v>10</v>
      </c>
      <c r="L17" s="70">
        <v>2</v>
      </c>
      <c r="M17" s="70">
        <v>124</v>
      </c>
      <c r="N17" s="70">
        <f t="shared" si="8"/>
        <v>163</v>
      </c>
      <c r="O17" s="71">
        <v>35797.5</v>
      </c>
      <c r="P17" s="71">
        <v>53696.25</v>
      </c>
      <c r="Q17" s="71">
        <v>7159.5</v>
      </c>
      <c r="R17" s="71">
        <v>35797.5</v>
      </c>
      <c r="S17" s="71">
        <v>7159.5</v>
      </c>
      <c r="T17" s="71">
        <v>443889</v>
      </c>
      <c r="U17" s="71">
        <f t="shared" si="9"/>
        <v>583499.25</v>
      </c>
      <c r="V17" s="69">
        <f t="shared" ref="V17:V66" si="10">+U17-G17</f>
        <v>0</v>
      </c>
    </row>
    <row r="18" spans="2:22" s="7" customFormat="1" ht="15.75" thickBot="1" x14ac:dyDescent="0.3">
      <c r="B18" s="3">
        <v>10</v>
      </c>
      <c r="C18" s="4" t="s">
        <v>13</v>
      </c>
      <c r="D18" s="4">
        <v>140</v>
      </c>
      <c r="E18" s="4"/>
      <c r="F18" s="5">
        <v>2646</v>
      </c>
      <c r="G18" s="24">
        <f t="shared" si="7"/>
        <v>370440</v>
      </c>
      <c r="H18" s="70">
        <v>8</v>
      </c>
      <c r="I18" s="70">
        <v>12</v>
      </c>
      <c r="J18" s="70">
        <v>4</v>
      </c>
      <c r="K18" s="70">
        <v>8</v>
      </c>
      <c r="L18" s="70">
        <v>4</v>
      </c>
      <c r="M18" s="70">
        <v>104</v>
      </c>
      <c r="N18" s="70">
        <f t="shared" si="8"/>
        <v>140</v>
      </c>
      <c r="O18" s="71">
        <v>21168</v>
      </c>
      <c r="P18" s="71">
        <v>31752.000000000004</v>
      </c>
      <c r="Q18" s="71">
        <v>10584</v>
      </c>
      <c r="R18" s="71">
        <v>21168</v>
      </c>
      <c r="S18" s="71">
        <v>10584</v>
      </c>
      <c r="T18" s="71">
        <v>275184</v>
      </c>
      <c r="U18" s="71">
        <f t="shared" si="9"/>
        <v>370440</v>
      </c>
      <c r="V18" s="69">
        <f t="shared" si="10"/>
        <v>0</v>
      </c>
    </row>
    <row r="19" spans="2:22" s="7" customFormat="1" ht="15.75" thickBot="1" x14ac:dyDescent="0.3">
      <c r="B19" s="3">
        <v>11</v>
      </c>
      <c r="C19" s="4" t="s">
        <v>14</v>
      </c>
      <c r="D19" s="4">
        <v>35</v>
      </c>
      <c r="E19" s="4"/>
      <c r="F19" s="5">
        <v>2288.8000000000002</v>
      </c>
      <c r="G19" s="24">
        <f t="shared" si="7"/>
        <v>80108</v>
      </c>
      <c r="H19" s="70">
        <v>2</v>
      </c>
      <c r="I19" s="70">
        <v>3</v>
      </c>
      <c r="J19" s="70">
        <v>1</v>
      </c>
      <c r="K19" s="70">
        <v>2</v>
      </c>
      <c r="L19" s="70">
        <v>1</v>
      </c>
      <c r="M19" s="70">
        <v>26</v>
      </c>
      <c r="N19" s="70">
        <f t="shared" si="8"/>
        <v>35</v>
      </c>
      <c r="O19" s="71">
        <v>4577.6000000000004</v>
      </c>
      <c r="P19" s="71">
        <v>6866.4000000000005</v>
      </c>
      <c r="Q19" s="71">
        <v>2288.8000000000002</v>
      </c>
      <c r="R19" s="71">
        <v>4577.6000000000004</v>
      </c>
      <c r="S19" s="71">
        <v>2288.8000000000002</v>
      </c>
      <c r="T19" s="71">
        <v>59508.800000000003</v>
      </c>
      <c r="U19" s="71">
        <f t="shared" si="9"/>
        <v>80108</v>
      </c>
      <c r="V19" s="69">
        <f t="shared" si="10"/>
        <v>0</v>
      </c>
    </row>
    <row r="20" spans="2:22" s="7" customFormat="1" ht="15.75" thickBot="1" x14ac:dyDescent="0.3">
      <c r="B20" s="3">
        <v>12</v>
      </c>
      <c r="C20" s="4" t="s">
        <v>15</v>
      </c>
      <c r="D20" s="4">
        <v>330</v>
      </c>
      <c r="E20" s="4"/>
      <c r="F20" s="5">
        <v>4366.5</v>
      </c>
      <c r="G20" s="24">
        <f t="shared" si="7"/>
        <v>1440945</v>
      </c>
      <c r="H20" s="70">
        <v>20</v>
      </c>
      <c r="I20" s="70">
        <v>30</v>
      </c>
      <c r="J20" s="70">
        <v>5</v>
      </c>
      <c r="K20" s="70">
        <v>20</v>
      </c>
      <c r="L20" s="70">
        <v>5</v>
      </c>
      <c r="M20" s="70">
        <v>250</v>
      </c>
      <c r="N20" s="70">
        <f t="shared" si="8"/>
        <v>330</v>
      </c>
      <c r="O20" s="71">
        <v>87330</v>
      </c>
      <c r="P20" s="71">
        <v>130995</v>
      </c>
      <c r="Q20" s="71">
        <v>21832.5</v>
      </c>
      <c r="R20" s="71">
        <v>87330</v>
      </c>
      <c r="S20" s="71">
        <v>21832.5</v>
      </c>
      <c r="T20" s="71">
        <v>1091625</v>
      </c>
      <c r="U20" s="71">
        <f t="shared" si="9"/>
        <v>1440945</v>
      </c>
      <c r="V20" s="69">
        <f t="shared" si="10"/>
        <v>0</v>
      </c>
    </row>
    <row r="21" spans="2:22" s="7" customFormat="1" ht="15.75" thickBot="1" x14ac:dyDescent="0.3">
      <c r="B21" s="3">
        <v>13</v>
      </c>
      <c r="C21" s="4" t="s">
        <v>16</v>
      </c>
      <c r="D21" s="4">
        <v>66</v>
      </c>
      <c r="E21" s="4"/>
      <c r="F21" s="5">
        <v>10107.75</v>
      </c>
      <c r="G21" s="24">
        <f t="shared" si="7"/>
        <v>667111.5</v>
      </c>
      <c r="H21" s="70">
        <v>4</v>
      </c>
      <c r="I21" s="70">
        <v>6</v>
      </c>
      <c r="J21" s="70">
        <v>1</v>
      </c>
      <c r="K21" s="70">
        <v>4</v>
      </c>
      <c r="L21" s="70">
        <v>1</v>
      </c>
      <c r="M21" s="70">
        <v>50</v>
      </c>
      <c r="N21" s="70">
        <f t="shared" si="8"/>
        <v>66</v>
      </c>
      <c r="O21" s="71">
        <v>40431</v>
      </c>
      <c r="P21" s="71">
        <v>60646.5</v>
      </c>
      <c r="Q21" s="71">
        <v>10107.75</v>
      </c>
      <c r="R21" s="71">
        <v>40431</v>
      </c>
      <c r="S21" s="71">
        <v>10107.75</v>
      </c>
      <c r="T21" s="71">
        <v>505387.5</v>
      </c>
      <c r="U21" s="71">
        <f t="shared" si="9"/>
        <v>667111.5</v>
      </c>
      <c r="V21" s="69">
        <f t="shared" si="10"/>
        <v>0</v>
      </c>
    </row>
    <row r="22" spans="2:22" s="7" customFormat="1" ht="15.75" thickBot="1" x14ac:dyDescent="0.3">
      <c r="B22" s="3">
        <v>14</v>
      </c>
      <c r="C22" s="4" t="s">
        <v>17</v>
      </c>
      <c r="D22" s="4">
        <v>35</v>
      </c>
      <c r="E22" s="4"/>
      <c r="F22" s="5">
        <v>1596.8</v>
      </c>
      <c r="G22" s="24">
        <f t="shared" si="7"/>
        <v>55888</v>
      </c>
      <c r="H22" s="70">
        <v>2</v>
      </c>
      <c r="I22" s="70">
        <v>3</v>
      </c>
      <c r="J22" s="70">
        <v>1</v>
      </c>
      <c r="K22" s="70">
        <v>2</v>
      </c>
      <c r="L22" s="70">
        <v>1</v>
      </c>
      <c r="M22" s="70">
        <v>26</v>
      </c>
      <c r="N22" s="70">
        <f t="shared" si="8"/>
        <v>35</v>
      </c>
      <c r="O22" s="71">
        <v>3193.6</v>
      </c>
      <c r="P22" s="71">
        <v>4790.3999999999996</v>
      </c>
      <c r="Q22" s="71">
        <v>1596.8</v>
      </c>
      <c r="R22" s="71">
        <v>3193.6</v>
      </c>
      <c r="S22" s="71">
        <v>1596.8</v>
      </c>
      <c r="T22" s="71">
        <v>41516.799999999996</v>
      </c>
      <c r="U22" s="71">
        <f t="shared" si="9"/>
        <v>55887.999999999993</v>
      </c>
      <c r="V22" s="69">
        <f t="shared" si="10"/>
        <v>0</v>
      </c>
    </row>
    <row r="23" spans="2:22" s="7" customFormat="1" ht="15.75" thickBot="1" x14ac:dyDescent="0.3">
      <c r="B23" s="3">
        <v>15</v>
      </c>
      <c r="C23" s="4" t="s">
        <v>18</v>
      </c>
      <c r="D23" s="4">
        <v>31</v>
      </c>
      <c r="E23" s="4"/>
      <c r="F23" s="5">
        <v>6336.75</v>
      </c>
      <c r="G23" s="24">
        <f t="shared" si="7"/>
        <v>196439.25</v>
      </c>
      <c r="H23" s="70">
        <v>2</v>
      </c>
      <c r="I23" s="70">
        <v>3</v>
      </c>
      <c r="J23" s="70">
        <v>0</v>
      </c>
      <c r="K23" s="70">
        <v>2</v>
      </c>
      <c r="L23" s="70">
        <v>0</v>
      </c>
      <c r="M23" s="70">
        <v>24</v>
      </c>
      <c r="N23" s="70">
        <f t="shared" si="8"/>
        <v>31</v>
      </c>
      <c r="O23" s="71">
        <v>12673.5</v>
      </c>
      <c r="P23" s="71">
        <v>19010.25</v>
      </c>
      <c r="Q23" s="71">
        <v>0</v>
      </c>
      <c r="R23" s="71">
        <v>12673.5</v>
      </c>
      <c r="S23" s="71">
        <v>0</v>
      </c>
      <c r="T23" s="71">
        <v>152082</v>
      </c>
      <c r="U23" s="71">
        <f t="shared" si="9"/>
        <v>196439.25</v>
      </c>
      <c r="V23" s="69">
        <f t="shared" si="10"/>
        <v>0</v>
      </c>
    </row>
    <row r="24" spans="2:22" s="7" customFormat="1" ht="15.75" thickBot="1" x14ac:dyDescent="0.3">
      <c r="B24" s="3">
        <v>16</v>
      </c>
      <c r="C24" s="4" t="s">
        <v>19</v>
      </c>
      <c r="D24" s="4">
        <v>66</v>
      </c>
      <c r="E24" s="4"/>
      <c r="F24" s="5">
        <v>4341</v>
      </c>
      <c r="G24" s="24">
        <f t="shared" si="7"/>
        <v>286506</v>
      </c>
      <c r="H24" s="70">
        <v>4</v>
      </c>
      <c r="I24" s="70">
        <v>6</v>
      </c>
      <c r="J24" s="70">
        <v>1</v>
      </c>
      <c r="K24" s="70">
        <v>4</v>
      </c>
      <c r="L24" s="70">
        <v>1</v>
      </c>
      <c r="M24" s="70">
        <v>50</v>
      </c>
      <c r="N24" s="70">
        <f t="shared" si="8"/>
        <v>66</v>
      </c>
      <c r="O24" s="71">
        <v>17364</v>
      </c>
      <c r="P24" s="71">
        <v>26046</v>
      </c>
      <c r="Q24" s="71">
        <v>4341</v>
      </c>
      <c r="R24" s="71">
        <v>17364</v>
      </c>
      <c r="S24" s="71">
        <v>4341</v>
      </c>
      <c r="T24" s="71">
        <v>217050</v>
      </c>
      <c r="U24" s="71">
        <f t="shared" si="9"/>
        <v>286506</v>
      </c>
      <c r="V24" s="69">
        <f t="shared" si="10"/>
        <v>0</v>
      </c>
    </row>
    <row r="25" spans="2:22" s="7" customFormat="1" ht="15.75" thickBot="1" x14ac:dyDescent="0.3">
      <c r="B25" s="3">
        <v>17</v>
      </c>
      <c r="C25" s="4" t="s">
        <v>20</v>
      </c>
      <c r="D25" s="4">
        <v>62</v>
      </c>
      <c r="E25" s="4"/>
      <c r="F25" s="5">
        <v>5657.25</v>
      </c>
      <c r="G25" s="24">
        <f t="shared" si="7"/>
        <v>350749.5</v>
      </c>
      <c r="H25" s="70">
        <v>4</v>
      </c>
      <c r="I25" s="70">
        <v>6</v>
      </c>
      <c r="J25" s="70">
        <v>0</v>
      </c>
      <c r="K25" s="70">
        <v>4</v>
      </c>
      <c r="L25" s="70">
        <v>0</v>
      </c>
      <c r="M25" s="70">
        <v>48</v>
      </c>
      <c r="N25" s="70">
        <f t="shared" si="8"/>
        <v>62</v>
      </c>
      <c r="O25" s="71">
        <v>22629</v>
      </c>
      <c r="P25" s="71">
        <v>33943.5</v>
      </c>
      <c r="Q25" s="71">
        <v>0</v>
      </c>
      <c r="R25" s="71">
        <v>22629</v>
      </c>
      <c r="S25" s="71">
        <v>0</v>
      </c>
      <c r="T25" s="71">
        <v>271548</v>
      </c>
      <c r="U25" s="71">
        <f t="shared" si="9"/>
        <v>350749.5</v>
      </c>
      <c r="V25" s="69">
        <f t="shared" si="10"/>
        <v>0</v>
      </c>
    </row>
    <row r="26" spans="2:22" s="7" customFormat="1" ht="15.75" thickBot="1" x14ac:dyDescent="0.3">
      <c r="B26" s="3">
        <v>18</v>
      </c>
      <c r="C26" s="4" t="s">
        <v>21</v>
      </c>
      <c r="D26" s="4">
        <v>66</v>
      </c>
      <c r="E26" s="4"/>
      <c r="F26" s="5">
        <v>4752.75</v>
      </c>
      <c r="G26" s="24">
        <f t="shared" si="7"/>
        <v>313681.5</v>
      </c>
      <c r="H26" s="70">
        <v>4</v>
      </c>
      <c r="I26" s="70">
        <v>6</v>
      </c>
      <c r="J26" s="70">
        <v>1</v>
      </c>
      <c r="K26" s="70">
        <v>4</v>
      </c>
      <c r="L26" s="70">
        <v>1</v>
      </c>
      <c r="M26" s="70">
        <v>50</v>
      </c>
      <c r="N26" s="70">
        <f t="shared" si="8"/>
        <v>66</v>
      </c>
      <c r="O26" s="71">
        <v>19011</v>
      </c>
      <c r="P26" s="71">
        <v>28516.5</v>
      </c>
      <c r="Q26" s="71">
        <v>4752.75</v>
      </c>
      <c r="R26" s="71">
        <v>19011</v>
      </c>
      <c r="S26" s="71">
        <v>4752.75</v>
      </c>
      <c r="T26" s="71">
        <v>237637.5</v>
      </c>
      <c r="U26" s="71">
        <f t="shared" si="9"/>
        <v>313681.5</v>
      </c>
      <c r="V26" s="69">
        <f t="shared" si="10"/>
        <v>0</v>
      </c>
    </row>
    <row r="27" spans="2:22" s="7" customFormat="1" ht="15.75" thickBot="1" x14ac:dyDescent="0.3">
      <c r="B27" s="3">
        <v>19</v>
      </c>
      <c r="C27" s="4" t="s">
        <v>22</v>
      </c>
      <c r="D27" s="4">
        <v>66</v>
      </c>
      <c r="E27" s="4"/>
      <c r="F27" s="5">
        <v>6339.75</v>
      </c>
      <c r="G27" s="24">
        <f t="shared" si="7"/>
        <v>418423.5</v>
      </c>
      <c r="H27" s="70">
        <v>4</v>
      </c>
      <c r="I27" s="70">
        <v>6</v>
      </c>
      <c r="J27" s="70">
        <v>1</v>
      </c>
      <c r="K27" s="70">
        <v>4</v>
      </c>
      <c r="L27" s="70">
        <v>1</v>
      </c>
      <c r="M27" s="70">
        <v>50</v>
      </c>
      <c r="N27" s="70">
        <f t="shared" si="8"/>
        <v>66</v>
      </c>
      <c r="O27" s="71">
        <v>25359</v>
      </c>
      <c r="P27" s="71">
        <v>38038.5</v>
      </c>
      <c r="Q27" s="71">
        <v>6339.75</v>
      </c>
      <c r="R27" s="71">
        <v>25359</v>
      </c>
      <c r="S27" s="71">
        <v>6339.75</v>
      </c>
      <c r="T27" s="71">
        <v>316987.5</v>
      </c>
      <c r="U27" s="71">
        <f t="shared" si="9"/>
        <v>418423.5</v>
      </c>
      <c r="V27" s="69">
        <f t="shared" si="10"/>
        <v>0</v>
      </c>
    </row>
    <row r="28" spans="2:22" s="7" customFormat="1" ht="15.75" thickBot="1" x14ac:dyDescent="0.3">
      <c r="B28" s="3">
        <v>20</v>
      </c>
      <c r="C28" s="4" t="s">
        <v>23</v>
      </c>
      <c r="D28" s="4">
        <v>66</v>
      </c>
      <c r="E28" s="4"/>
      <c r="F28" s="5">
        <v>7998</v>
      </c>
      <c r="G28" s="24">
        <f t="shared" si="7"/>
        <v>527868</v>
      </c>
      <c r="H28" s="70">
        <v>4</v>
      </c>
      <c r="I28" s="70">
        <v>6</v>
      </c>
      <c r="J28" s="70">
        <v>1</v>
      </c>
      <c r="K28" s="70">
        <v>4</v>
      </c>
      <c r="L28" s="70">
        <v>1</v>
      </c>
      <c r="M28" s="70">
        <v>50</v>
      </c>
      <c r="N28" s="70">
        <f t="shared" si="8"/>
        <v>66</v>
      </c>
      <c r="O28" s="71">
        <v>31992.000000000004</v>
      </c>
      <c r="P28" s="71">
        <v>47988</v>
      </c>
      <c r="Q28" s="71">
        <v>7998.0000000000009</v>
      </c>
      <c r="R28" s="71">
        <v>31992.000000000004</v>
      </c>
      <c r="S28" s="71">
        <v>7998.0000000000009</v>
      </c>
      <c r="T28" s="71">
        <v>399900</v>
      </c>
      <c r="U28" s="71">
        <f t="shared" si="9"/>
        <v>527868</v>
      </c>
      <c r="V28" s="69">
        <f t="shared" si="10"/>
        <v>0</v>
      </c>
    </row>
    <row r="29" spans="2:22" s="7" customFormat="1" ht="15.75" thickBot="1" x14ac:dyDescent="0.3">
      <c r="B29" s="3">
        <v>21</v>
      </c>
      <c r="C29" s="4" t="s">
        <v>24</v>
      </c>
      <c r="D29" s="4">
        <v>66</v>
      </c>
      <c r="E29" s="4"/>
      <c r="F29" s="5">
        <v>9121.5</v>
      </c>
      <c r="G29" s="24">
        <f t="shared" si="7"/>
        <v>602019</v>
      </c>
      <c r="H29" s="70">
        <v>4</v>
      </c>
      <c r="I29" s="70">
        <v>6</v>
      </c>
      <c r="J29" s="70">
        <v>1</v>
      </c>
      <c r="K29" s="70">
        <v>4</v>
      </c>
      <c r="L29" s="70">
        <v>1</v>
      </c>
      <c r="M29" s="70">
        <v>50</v>
      </c>
      <c r="N29" s="70">
        <f t="shared" si="8"/>
        <v>66</v>
      </c>
      <c r="O29" s="71">
        <v>36486</v>
      </c>
      <c r="P29" s="71">
        <v>54729</v>
      </c>
      <c r="Q29" s="71">
        <v>9121.5</v>
      </c>
      <c r="R29" s="71">
        <v>36486</v>
      </c>
      <c r="S29" s="71">
        <v>9121.5</v>
      </c>
      <c r="T29" s="71">
        <v>456075</v>
      </c>
      <c r="U29" s="71">
        <f t="shared" si="9"/>
        <v>602019</v>
      </c>
      <c r="V29" s="69">
        <f t="shared" si="10"/>
        <v>0</v>
      </c>
    </row>
    <row r="30" spans="2:22" s="7" customFormat="1" ht="15.75" thickBot="1" x14ac:dyDescent="0.3">
      <c r="B30" s="3">
        <v>22</v>
      </c>
      <c r="C30" s="4" t="s">
        <v>25</v>
      </c>
      <c r="D30" s="4">
        <v>97</v>
      </c>
      <c r="E30" s="4"/>
      <c r="F30" s="5">
        <v>1300</v>
      </c>
      <c r="G30" s="24">
        <f t="shared" si="7"/>
        <v>126100</v>
      </c>
      <c r="H30" s="70">
        <v>6</v>
      </c>
      <c r="I30" s="70">
        <v>9</v>
      </c>
      <c r="J30" s="70">
        <v>1</v>
      </c>
      <c r="K30" s="70">
        <v>6</v>
      </c>
      <c r="L30" s="70">
        <v>1</v>
      </c>
      <c r="M30" s="70">
        <v>74</v>
      </c>
      <c r="N30" s="70">
        <f t="shared" si="8"/>
        <v>97</v>
      </c>
      <c r="O30" s="71">
        <v>7800</v>
      </c>
      <c r="P30" s="71">
        <v>11700</v>
      </c>
      <c r="Q30" s="71">
        <v>1300</v>
      </c>
      <c r="R30" s="71">
        <v>7800</v>
      </c>
      <c r="S30" s="71">
        <v>1300</v>
      </c>
      <c r="T30" s="71">
        <v>96200</v>
      </c>
      <c r="U30" s="71">
        <f t="shared" si="9"/>
        <v>126100</v>
      </c>
      <c r="V30" s="69">
        <f t="shared" si="10"/>
        <v>0</v>
      </c>
    </row>
    <row r="31" spans="2:22" s="7" customFormat="1" ht="15.75" thickBot="1" x14ac:dyDescent="0.3">
      <c r="B31" s="3">
        <v>23</v>
      </c>
      <c r="C31" s="4" t="s">
        <v>26</v>
      </c>
      <c r="D31" s="4">
        <v>35</v>
      </c>
      <c r="E31" s="4"/>
      <c r="F31" s="5">
        <v>1215.2</v>
      </c>
      <c r="G31" s="24">
        <f t="shared" si="7"/>
        <v>42532</v>
      </c>
      <c r="H31" s="70">
        <v>2</v>
      </c>
      <c r="I31" s="70">
        <v>3</v>
      </c>
      <c r="J31" s="70">
        <v>1</v>
      </c>
      <c r="K31" s="70">
        <v>2</v>
      </c>
      <c r="L31" s="70">
        <v>1</v>
      </c>
      <c r="M31" s="70">
        <v>26</v>
      </c>
      <c r="N31" s="70">
        <f t="shared" si="8"/>
        <v>35</v>
      </c>
      <c r="O31" s="71">
        <v>2430.4</v>
      </c>
      <c r="P31" s="71">
        <v>3645.6000000000004</v>
      </c>
      <c r="Q31" s="71">
        <v>1215.2</v>
      </c>
      <c r="R31" s="71">
        <v>2430.4</v>
      </c>
      <c r="S31" s="71">
        <v>1215.2</v>
      </c>
      <c r="T31" s="71">
        <v>31595.200000000001</v>
      </c>
      <c r="U31" s="71">
        <f t="shared" si="9"/>
        <v>42532</v>
      </c>
      <c r="V31" s="69">
        <f t="shared" si="10"/>
        <v>0</v>
      </c>
    </row>
    <row r="32" spans="2:22" s="7" customFormat="1" ht="15.75" thickBot="1" x14ac:dyDescent="0.3">
      <c r="B32" s="3">
        <v>24</v>
      </c>
      <c r="C32" s="4" t="s">
        <v>27</v>
      </c>
      <c r="D32" s="4">
        <v>101</v>
      </c>
      <c r="E32" s="4"/>
      <c r="F32" s="5">
        <v>546.4</v>
      </c>
      <c r="G32" s="24">
        <f t="shared" si="7"/>
        <v>55186.399999999994</v>
      </c>
      <c r="H32" s="70">
        <v>6</v>
      </c>
      <c r="I32" s="70">
        <v>9</v>
      </c>
      <c r="J32" s="70">
        <v>2</v>
      </c>
      <c r="K32" s="70">
        <v>6</v>
      </c>
      <c r="L32" s="70">
        <v>2</v>
      </c>
      <c r="M32" s="70">
        <v>76</v>
      </c>
      <c r="N32" s="70">
        <f t="shared" si="8"/>
        <v>101</v>
      </c>
      <c r="O32" s="71">
        <v>3278.3999999999996</v>
      </c>
      <c r="P32" s="71">
        <v>4917.5999999999995</v>
      </c>
      <c r="Q32" s="71">
        <v>1092.8</v>
      </c>
      <c r="R32" s="71">
        <v>3278.3999999999996</v>
      </c>
      <c r="S32" s="71">
        <v>1092.8</v>
      </c>
      <c r="T32" s="71">
        <v>41526.400000000001</v>
      </c>
      <c r="U32" s="71">
        <f t="shared" si="9"/>
        <v>55186.400000000001</v>
      </c>
      <c r="V32" s="69">
        <f t="shared" si="10"/>
        <v>0</v>
      </c>
    </row>
    <row r="33" spans="2:22" s="7" customFormat="1" ht="15.75" thickBot="1" x14ac:dyDescent="0.3">
      <c r="B33" s="3">
        <v>25</v>
      </c>
      <c r="C33" s="4" t="s">
        <v>28</v>
      </c>
      <c r="D33" s="4">
        <v>35</v>
      </c>
      <c r="E33" s="4"/>
      <c r="F33" s="5">
        <v>2184.8000000000002</v>
      </c>
      <c r="G33" s="24">
        <f t="shared" si="7"/>
        <v>76468</v>
      </c>
      <c r="H33" s="70">
        <v>2</v>
      </c>
      <c r="I33" s="70">
        <v>3</v>
      </c>
      <c r="J33" s="70">
        <v>1</v>
      </c>
      <c r="K33" s="70">
        <v>2</v>
      </c>
      <c r="L33" s="70">
        <v>1</v>
      </c>
      <c r="M33" s="70">
        <v>26</v>
      </c>
      <c r="N33" s="70">
        <f t="shared" si="8"/>
        <v>35</v>
      </c>
      <c r="O33" s="71">
        <v>4369.6000000000004</v>
      </c>
      <c r="P33" s="71">
        <v>6554.4000000000005</v>
      </c>
      <c r="Q33" s="71">
        <v>2184.8000000000002</v>
      </c>
      <c r="R33" s="71">
        <v>4369.6000000000004</v>
      </c>
      <c r="S33" s="71">
        <v>2184.8000000000002</v>
      </c>
      <c r="T33" s="71">
        <v>56804.800000000003</v>
      </c>
      <c r="U33" s="71">
        <f t="shared" si="9"/>
        <v>76468</v>
      </c>
      <c r="V33" s="69">
        <f t="shared" si="10"/>
        <v>0</v>
      </c>
    </row>
    <row r="34" spans="2:22" s="7" customFormat="1" ht="15.75" thickBot="1" x14ac:dyDescent="0.3">
      <c r="B34" s="3">
        <v>26</v>
      </c>
      <c r="C34" s="4" t="s">
        <v>29</v>
      </c>
      <c r="D34" s="4">
        <v>35</v>
      </c>
      <c r="E34" s="4"/>
      <c r="F34" s="5">
        <v>936</v>
      </c>
      <c r="G34" s="24">
        <f t="shared" si="7"/>
        <v>32760</v>
      </c>
      <c r="H34" s="70">
        <v>2</v>
      </c>
      <c r="I34" s="70">
        <v>3</v>
      </c>
      <c r="J34" s="70">
        <v>1</v>
      </c>
      <c r="K34" s="70">
        <v>2</v>
      </c>
      <c r="L34" s="70">
        <v>1</v>
      </c>
      <c r="M34" s="70">
        <v>26</v>
      </c>
      <c r="N34" s="70">
        <f t="shared" si="8"/>
        <v>35</v>
      </c>
      <c r="O34" s="71">
        <v>1872</v>
      </c>
      <c r="P34" s="71">
        <v>2808</v>
      </c>
      <c r="Q34" s="71">
        <v>936</v>
      </c>
      <c r="R34" s="71">
        <v>1872</v>
      </c>
      <c r="S34" s="71">
        <v>936</v>
      </c>
      <c r="T34" s="71">
        <v>24336</v>
      </c>
      <c r="U34" s="71">
        <f t="shared" si="9"/>
        <v>32760</v>
      </c>
      <c r="V34" s="69">
        <f t="shared" si="10"/>
        <v>0</v>
      </c>
    </row>
    <row r="35" spans="2:22" s="7" customFormat="1" ht="15.75" thickBot="1" x14ac:dyDescent="0.3">
      <c r="B35" s="3">
        <v>27</v>
      </c>
      <c r="C35" s="4" t="s">
        <v>30</v>
      </c>
      <c r="D35" s="4">
        <v>66</v>
      </c>
      <c r="E35" s="4"/>
      <c r="F35" s="5">
        <v>4681.5</v>
      </c>
      <c r="G35" s="24">
        <f t="shared" si="7"/>
        <v>308979</v>
      </c>
      <c r="H35" s="70">
        <v>4</v>
      </c>
      <c r="I35" s="70">
        <v>6</v>
      </c>
      <c r="J35" s="70">
        <v>1</v>
      </c>
      <c r="K35" s="70">
        <v>4</v>
      </c>
      <c r="L35" s="70">
        <v>1</v>
      </c>
      <c r="M35" s="70">
        <v>50</v>
      </c>
      <c r="N35" s="70">
        <f t="shared" si="8"/>
        <v>66</v>
      </c>
      <c r="O35" s="71">
        <v>18726</v>
      </c>
      <c r="P35" s="71">
        <v>28089</v>
      </c>
      <c r="Q35" s="71">
        <v>4681.5</v>
      </c>
      <c r="R35" s="71">
        <v>18726</v>
      </c>
      <c r="S35" s="71">
        <v>4681.5</v>
      </c>
      <c r="T35" s="71">
        <v>234075</v>
      </c>
      <c r="U35" s="71">
        <f t="shared" si="9"/>
        <v>308979</v>
      </c>
      <c r="V35" s="69">
        <f t="shared" si="10"/>
        <v>0</v>
      </c>
    </row>
    <row r="36" spans="2:22" s="7" customFormat="1" ht="15.75" thickBot="1" x14ac:dyDescent="0.3">
      <c r="B36" s="3">
        <v>28</v>
      </c>
      <c r="C36" s="4" t="s">
        <v>31</v>
      </c>
      <c r="D36" s="4">
        <v>66</v>
      </c>
      <c r="E36" s="4"/>
      <c r="F36" s="5">
        <v>2633.25</v>
      </c>
      <c r="G36" s="24">
        <f t="shared" si="7"/>
        <v>173794.5</v>
      </c>
      <c r="H36" s="70">
        <v>4</v>
      </c>
      <c r="I36" s="70">
        <v>6</v>
      </c>
      <c r="J36" s="70">
        <v>1</v>
      </c>
      <c r="K36" s="70">
        <v>4</v>
      </c>
      <c r="L36" s="70">
        <v>1</v>
      </c>
      <c r="M36" s="70">
        <v>50</v>
      </c>
      <c r="N36" s="70">
        <f t="shared" si="8"/>
        <v>66</v>
      </c>
      <c r="O36" s="71">
        <v>10533</v>
      </c>
      <c r="P36" s="71">
        <v>15799.5</v>
      </c>
      <c r="Q36" s="71">
        <v>2633.25</v>
      </c>
      <c r="R36" s="71">
        <v>10533</v>
      </c>
      <c r="S36" s="71">
        <v>2633.25</v>
      </c>
      <c r="T36" s="71">
        <v>131662.5</v>
      </c>
      <c r="U36" s="71">
        <f t="shared" si="9"/>
        <v>173794.5</v>
      </c>
      <c r="V36" s="69">
        <f t="shared" si="10"/>
        <v>0</v>
      </c>
    </row>
    <row r="37" spans="2:22" s="7" customFormat="1" ht="15.75" thickBot="1" x14ac:dyDescent="0.3">
      <c r="B37" s="3">
        <v>29</v>
      </c>
      <c r="C37" s="4" t="s">
        <v>32</v>
      </c>
      <c r="D37" s="4">
        <v>35</v>
      </c>
      <c r="E37" s="4"/>
      <c r="F37" s="5">
        <v>2424.8000000000002</v>
      </c>
      <c r="G37" s="24">
        <f t="shared" si="7"/>
        <v>84868</v>
      </c>
      <c r="H37" s="70">
        <v>2</v>
      </c>
      <c r="I37" s="70">
        <v>3</v>
      </c>
      <c r="J37" s="70">
        <v>1</v>
      </c>
      <c r="K37" s="70">
        <v>2</v>
      </c>
      <c r="L37" s="70">
        <v>1</v>
      </c>
      <c r="M37" s="70">
        <v>26</v>
      </c>
      <c r="N37" s="70">
        <f t="shared" si="8"/>
        <v>35</v>
      </c>
      <c r="O37" s="71">
        <v>4849.6000000000004</v>
      </c>
      <c r="P37" s="71">
        <v>7274.4000000000005</v>
      </c>
      <c r="Q37" s="71">
        <v>2424.8000000000002</v>
      </c>
      <c r="R37" s="71">
        <v>4849.6000000000004</v>
      </c>
      <c r="S37" s="71">
        <v>2424.8000000000002</v>
      </c>
      <c r="T37" s="71">
        <v>63044.800000000003</v>
      </c>
      <c r="U37" s="71">
        <f t="shared" si="9"/>
        <v>84868</v>
      </c>
      <c r="V37" s="69">
        <f t="shared" si="10"/>
        <v>0</v>
      </c>
    </row>
    <row r="38" spans="2:22" s="7" customFormat="1" ht="15.75" thickBot="1" x14ac:dyDescent="0.3">
      <c r="B38" s="3">
        <v>30</v>
      </c>
      <c r="C38" s="4" t="s">
        <v>33</v>
      </c>
      <c r="D38" s="4">
        <v>140</v>
      </c>
      <c r="E38" s="4"/>
      <c r="F38" s="5">
        <v>1053</v>
      </c>
      <c r="G38" s="24">
        <f t="shared" si="7"/>
        <v>147420</v>
      </c>
      <c r="H38" s="70">
        <v>8</v>
      </c>
      <c r="I38" s="70">
        <v>12</v>
      </c>
      <c r="J38" s="70">
        <v>4</v>
      </c>
      <c r="K38" s="70">
        <v>8</v>
      </c>
      <c r="L38" s="70">
        <v>4</v>
      </c>
      <c r="M38" s="70">
        <v>104</v>
      </c>
      <c r="N38" s="70">
        <f t="shared" si="8"/>
        <v>140</v>
      </c>
      <c r="O38" s="71">
        <v>8424</v>
      </c>
      <c r="P38" s="71">
        <v>12636</v>
      </c>
      <c r="Q38" s="71">
        <v>4212</v>
      </c>
      <c r="R38" s="71">
        <v>8424</v>
      </c>
      <c r="S38" s="71">
        <v>4212</v>
      </c>
      <c r="T38" s="71">
        <v>109512</v>
      </c>
      <c r="U38" s="71">
        <f t="shared" si="9"/>
        <v>147420</v>
      </c>
      <c r="V38" s="69">
        <f t="shared" si="10"/>
        <v>0</v>
      </c>
    </row>
    <row r="39" spans="2:22" s="7" customFormat="1" ht="15.75" thickBot="1" x14ac:dyDescent="0.3">
      <c r="B39" s="3">
        <v>31</v>
      </c>
      <c r="C39" s="4" t="s">
        <v>34</v>
      </c>
      <c r="D39" s="4">
        <v>140</v>
      </c>
      <c r="E39" s="4"/>
      <c r="F39" s="5">
        <v>1117.5</v>
      </c>
      <c r="G39" s="24">
        <f t="shared" si="7"/>
        <v>156450</v>
      </c>
      <c r="H39" s="70">
        <v>8</v>
      </c>
      <c r="I39" s="70">
        <v>12</v>
      </c>
      <c r="J39" s="70">
        <v>4</v>
      </c>
      <c r="K39" s="70">
        <v>8</v>
      </c>
      <c r="L39" s="70">
        <v>4</v>
      </c>
      <c r="M39" s="70">
        <v>104</v>
      </c>
      <c r="N39" s="70">
        <f t="shared" si="8"/>
        <v>140</v>
      </c>
      <c r="O39" s="71">
        <v>8940</v>
      </c>
      <c r="P39" s="71">
        <v>13410</v>
      </c>
      <c r="Q39" s="71">
        <v>4470</v>
      </c>
      <c r="R39" s="71">
        <v>8940</v>
      </c>
      <c r="S39" s="71">
        <v>4470</v>
      </c>
      <c r="T39" s="71">
        <v>116220</v>
      </c>
      <c r="U39" s="71">
        <f t="shared" si="9"/>
        <v>156450</v>
      </c>
      <c r="V39" s="69">
        <f t="shared" si="10"/>
        <v>0</v>
      </c>
    </row>
    <row r="40" spans="2:22" s="7" customFormat="1" ht="15.75" thickBot="1" x14ac:dyDescent="0.3">
      <c r="B40" s="3">
        <v>32</v>
      </c>
      <c r="C40" s="4" t="s">
        <v>35</v>
      </c>
      <c r="D40" s="4">
        <v>140</v>
      </c>
      <c r="E40" s="4"/>
      <c r="F40" s="5">
        <v>1117.5</v>
      </c>
      <c r="G40" s="24">
        <f t="shared" si="7"/>
        <v>156450</v>
      </c>
      <c r="H40" s="70">
        <v>8</v>
      </c>
      <c r="I40" s="70">
        <v>12</v>
      </c>
      <c r="J40" s="70">
        <v>4</v>
      </c>
      <c r="K40" s="70">
        <v>8</v>
      </c>
      <c r="L40" s="70">
        <v>4</v>
      </c>
      <c r="M40" s="70">
        <v>104</v>
      </c>
      <c r="N40" s="70">
        <f t="shared" si="8"/>
        <v>140</v>
      </c>
      <c r="O40" s="71">
        <v>8940</v>
      </c>
      <c r="P40" s="71">
        <v>13410</v>
      </c>
      <c r="Q40" s="71">
        <v>4470</v>
      </c>
      <c r="R40" s="71">
        <v>8940</v>
      </c>
      <c r="S40" s="71">
        <v>4470</v>
      </c>
      <c r="T40" s="71">
        <v>116220</v>
      </c>
      <c r="U40" s="71">
        <f t="shared" si="9"/>
        <v>156450</v>
      </c>
      <c r="V40" s="69">
        <f t="shared" si="10"/>
        <v>0</v>
      </c>
    </row>
    <row r="41" spans="2:22" s="7" customFormat="1" ht="15.75" thickBot="1" x14ac:dyDescent="0.3">
      <c r="B41" s="3">
        <v>33</v>
      </c>
      <c r="C41" s="4" t="s">
        <v>36</v>
      </c>
      <c r="D41" s="4">
        <v>140</v>
      </c>
      <c r="E41" s="4"/>
      <c r="F41" s="5">
        <v>1521.75</v>
      </c>
      <c r="G41" s="24">
        <f t="shared" si="7"/>
        <v>213045</v>
      </c>
      <c r="H41" s="70">
        <v>8</v>
      </c>
      <c r="I41" s="70">
        <v>12</v>
      </c>
      <c r="J41" s="70">
        <v>4</v>
      </c>
      <c r="K41" s="70">
        <v>8</v>
      </c>
      <c r="L41" s="70">
        <v>4</v>
      </c>
      <c r="M41" s="70">
        <v>104</v>
      </c>
      <c r="N41" s="70">
        <f t="shared" si="8"/>
        <v>140</v>
      </c>
      <c r="O41" s="71">
        <v>12174</v>
      </c>
      <c r="P41" s="71">
        <v>18261</v>
      </c>
      <c r="Q41" s="71">
        <v>6087</v>
      </c>
      <c r="R41" s="71">
        <v>12174</v>
      </c>
      <c r="S41" s="71">
        <v>6087</v>
      </c>
      <c r="T41" s="71">
        <v>158262</v>
      </c>
      <c r="U41" s="71">
        <f t="shared" si="9"/>
        <v>213045</v>
      </c>
      <c r="V41" s="69">
        <f t="shared" si="10"/>
        <v>0</v>
      </c>
    </row>
    <row r="42" spans="2:22" s="7" customFormat="1" ht="15.75" thickBot="1" x14ac:dyDescent="0.3">
      <c r="B42" s="3">
        <v>34</v>
      </c>
      <c r="C42" s="4" t="s">
        <v>37</v>
      </c>
      <c r="D42" s="4">
        <v>35</v>
      </c>
      <c r="E42" s="4"/>
      <c r="F42" s="5">
        <v>2762.4</v>
      </c>
      <c r="G42" s="24">
        <f t="shared" si="7"/>
        <v>96684</v>
      </c>
      <c r="H42" s="70">
        <v>2</v>
      </c>
      <c r="I42" s="70">
        <v>3</v>
      </c>
      <c r="J42" s="70">
        <v>1</v>
      </c>
      <c r="K42" s="70">
        <v>2</v>
      </c>
      <c r="L42" s="70">
        <v>1</v>
      </c>
      <c r="M42" s="70">
        <v>26</v>
      </c>
      <c r="N42" s="70">
        <f t="shared" si="8"/>
        <v>35</v>
      </c>
      <c r="O42" s="71">
        <v>5524.8</v>
      </c>
      <c r="P42" s="71">
        <v>8287.2000000000007</v>
      </c>
      <c r="Q42" s="71">
        <v>2762.4</v>
      </c>
      <c r="R42" s="71">
        <v>5524.8</v>
      </c>
      <c r="S42" s="71">
        <v>2762.4</v>
      </c>
      <c r="T42" s="71">
        <v>71822.400000000009</v>
      </c>
      <c r="U42" s="71">
        <f t="shared" si="9"/>
        <v>96684.000000000015</v>
      </c>
      <c r="V42" s="69">
        <f t="shared" si="10"/>
        <v>0</v>
      </c>
    </row>
    <row r="43" spans="2:22" s="7" customFormat="1" ht="15.75" thickBot="1" x14ac:dyDescent="0.3">
      <c r="B43" s="3">
        <v>35</v>
      </c>
      <c r="C43" s="4" t="s">
        <v>38</v>
      </c>
      <c r="D43" s="4">
        <v>35</v>
      </c>
      <c r="E43" s="4"/>
      <c r="F43" s="5">
        <v>16671.75</v>
      </c>
      <c r="G43" s="24">
        <f t="shared" si="7"/>
        <v>583511.25</v>
      </c>
      <c r="H43" s="70">
        <v>2</v>
      </c>
      <c r="I43" s="70">
        <v>3</v>
      </c>
      <c r="J43" s="70">
        <v>1</v>
      </c>
      <c r="K43" s="70">
        <v>2</v>
      </c>
      <c r="L43" s="70">
        <v>1</v>
      </c>
      <c r="M43" s="70">
        <v>26</v>
      </c>
      <c r="N43" s="70">
        <f t="shared" si="8"/>
        <v>35</v>
      </c>
      <c r="O43" s="71">
        <v>33343.5</v>
      </c>
      <c r="P43" s="71">
        <v>50015.25</v>
      </c>
      <c r="Q43" s="71">
        <v>16671.75</v>
      </c>
      <c r="R43" s="71">
        <v>33343.5</v>
      </c>
      <c r="S43" s="71">
        <v>16671.75</v>
      </c>
      <c r="T43" s="71">
        <v>433465.5</v>
      </c>
      <c r="U43" s="71">
        <f t="shared" si="9"/>
        <v>583511.25</v>
      </c>
      <c r="V43" s="69">
        <f t="shared" si="10"/>
        <v>0</v>
      </c>
    </row>
    <row r="44" spans="2:22" s="7" customFormat="1" ht="15.75" thickBot="1" x14ac:dyDescent="0.3">
      <c r="B44" s="3">
        <v>36</v>
      </c>
      <c r="C44" s="4" t="s">
        <v>39</v>
      </c>
      <c r="D44" s="4">
        <v>35</v>
      </c>
      <c r="E44" s="4"/>
      <c r="F44" s="5">
        <v>6732.75</v>
      </c>
      <c r="G44" s="24">
        <f t="shared" si="7"/>
        <v>235646.25</v>
      </c>
      <c r="H44" s="70">
        <v>2</v>
      </c>
      <c r="I44" s="70">
        <v>3</v>
      </c>
      <c r="J44" s="70">
        <v>1</v>
      </c>
      <c r="K44" s="70">
        <v>2</v>
      </c>
      <c r="L44" s="70">
        <v>1</v>
      </c>
      <c r="M44" s="70">
        <v>26</v>
      </c>
      <c r="N44" s="70">
        <f t="shared" si="8"/>
        <v>35</v>
      </c>
      <c r="O44" s="71">
        <v>13465.5</v>
      </c>
      <c r="P44" s="71">
        <v>20198.25</v>
      </c>
      <c r="Q44" s="71">
        <v>6732.75</v>
      </c>
      <c r="R44" s="71">
        <v>13465.5</v>
      </c>
      <c r="S44" s="71">
        <v>6732.75</v>
      </c>
      <c r="T44" s="71">
        <v>175051.5</v>
      </c>
      <c r="U44" s="71">
        <f t="shared" si="9"/>
        <v>235646.25</v>
      </c>
      <c r="V44" s="69">
        <f t="shared" si="10"/>
        <v>0</v>
      </c>
    </row>
    <row r="45" spans="2:22" s="7" customFormat="1" ht="15.75" thickBot="1" x14ac:dyDescent="0.3">
      <c r="B45" s="3">
        <v>37</v>
      </c>
      <c r="C45" s="4" t="s">
        <v>40</v>
      </c>
      <c r="D45" s="4">
        <v>66</v>
      </c>
      <c r="E45" s="4"/>
      <c r="F45" s="5">
        <v>4578.75</v>
      </c>
      <c r="G45" s="24">
        <f t="shared" si="7"/>
        <v>302197.5</v>
      </c>
      <c r="H45" s="70">
        <v>4</v>
      </c>
      <c r="I45" s="70">
        <v>6</v>
      </c>
      <c r="J45" s="70">
        <v>1</v>
      </c>
      <c r="K45" s="70">
        <v>4</v>
      </c>
      <c r="L45" s="70">
        <v>1</v>
      </c>
      <c r="M45" s="70">
        <v>50</v>
      </c>
      <c r="N45" s="70">
        <f t="shared" si="8"/>
        <v>66</v>
      </c>
      <c r="O45" s="71">
        <v>18315</v>
      </c>
      <c r="P45" s="71">
        <v>27472.5</v>
      </c>
      <c r="Q45" s="71">
        <v>4578.75</v>
      </c>
      <c r="R45" s="71">
        <v>18315</v>
      </c>
      <c r="S45" s="71">
        <v>4578.75</v>
      </c>
      <c r="T45" s="71">
        <v>228937.5</v>
      </c>
      <c r="U45" s="71">
        <f t="shared" si="9"/>
        <v>302197.5</v>
      </c>
      <c r="V45" s="69">
        <f t="shared" si="10"/>
        <v>0</v>
      </c>
    </row>
    <row r="46" spans="2:22" s="7" customFormat="1" ht="15.75" thickBot="1" x14ac:dyDescent="0.3">
      <c r="B46" s="3">
        <v>38</v>
      </c>
      <c r="C46" s="4" t="s">
        <v>41</v>
      </c>
      <c r="D46" s="4">
        <v>31</v>
      </c>
      <c r="E46" s="4"/>
      <c r="F46" s="5">
        <v>14750.25</v>
      </c>
      <c r="G46" s="24">
        <f t="shared" si="7"/>
        <v>457257.75</v>
      </c>
      <c r="H46" s="70">
        <v>2</v>
      </c>
      <c r="I46" s="70">
        <v>3</v>
      </c>
      <c r="J46" s="70">
        <v>0</v>
      </c>
      <c r="K46" s="70">
        <v>2</v>
      </c>
      <c r="L46" s="70">
        <v>0</v>
      </c>
      <c r="M46" s="70">
        <v>24</v>
      </c>
      <c r="N46" s="70">
        <f t="shared" si="8"/>
        <v>31</v>
      </c>
      <c r="O46" s="71">
        <v>29500.5</v>
      </c>
      <c r="P46" s="71">
        <v>44250.75</v>
      </c>
      <c r="Q46" s="71">
        <v>0</v>
      </c>
      <c r="R46" s="71">
        <v>29500.5</v>
      </c>
      <c r="S46" s="71">
        <v>0</v>
      </c>
      <c r="T46" s="71">
        <v>354006</v>
      </c>
      <c r="U46" s="71">
        <f t="shared" si="9"/>
        <v>457257.75</v>
      </c>
      <c r="V46" s="69">
        <f t="shared" si="10"/>
        <v>0</v>
      </c>
    </row>
    <row r="47" spans="2:22" s="7" customFormat="1" ht="15.75" thickBot="1" x14ac:dyDescent="0.3">
      <c r="B47" s="3">
        <v>39</v>
      </c>
      <c r="C47" s="4" t="s">
        <v>42</v>
      </c>
      <c r="D47" s="4">
        <v>31</v>
      </c>
      <c r="E47" s="4"/>
      <c r="F47" s="5">
        <v>1913.6</v>
      </c>
      <c r="G47" s="24">
        <f t="shared" si="7"/>
        <v>59321.599999999999</v>
      </c>
      <c r="H47" s="70">
        <v>2</v>
      </c>
      <c r="I47" s="70">
        <v>3</v>
      </c>
      <c r="J47" s="70">
        <v>0</v>
      </c>
      <c r="K47" s="70">
        <v>2</v>
      </c>
      <c r="L47" s="70">
        <v>0</v>
      </c>
      <c r="M47" s="70">
        <v>24</v>
      </c>
      <c r="N47" s="70">
        <f t="shared" si="8"/>
        <v>31</v>
      </c>
      <c r="O47" s="71">
        <v>3827.2</v>
      </c>
      <c r="P47" s="71">
        <v>5740.7999999999993</v>
      </c>
      <c r="Q47" s="71">
        <v>0</v>
      </c>
      <c r="R47" s="71">
        <v>3827.2</v>
      </c>
      <c r="S47" s="71">
        <v>0</v>
      </c>
      <c r="T47" s="71">
        <v>45926.399999999994</v>
      </c>
      <c r="U47" s="71">
        <f t="shared" si="9"/>
        <v>59321.599999999991</v>
      </c>
      <c r="V47" s="69">
        <f t="shared" si="10"/>
        <v>0</v>
      </c>
    </row>
    <row r="48" spans="2:22" s="7" customFormat="1" ht="15.75" thickBot="1" x14ac:dyDescent="0.3">
      <c r="B48" s="3">
        <v>40</v>
      </c>
      <c r="C48" s="4" t="s">
        <v>43</v>
      </c>
      <c r="D48" s="4">
        <v>35</v>
      </c>
      <c r="E48" s="4"/>
      <c r="F48" s="5">
        <v>3893.6</v>
      </c>
      <c r="G48" s="24">
        <f t="shared" si="7"/>
        <v>136276</v>
      </c>
      <c r="H48" s="70">
        <v>2</v>
      </c>
      <c r="I48" s="70">
        <v>3</v>
      </c>
      <c r="J48" s="70">
        <v>1</v>
      </c>
      <c r="K48" s="70">
        <v>2</v>
      </c>
      <c r="L48" s="70">
        <v>1</v>
      </c>
      <c r="M48" s="70">
        <v>26</v>
      </c>
      <c r="N48" s="70">
        <f t="shared" si="8"/>
        <v>35</v>
      </c>
      <c r="O48" s="71">
        <v>7787.2</v>
      </c>
      <c r="P48" s="71">
        <v>11680.8</v>
      </c>
      <c r="Q48" s="71">
        <v>3893.6</v>
      </c>
      <c r="R48" s="71">
        <v>7787.2</v>
      </c>
      <c r="S48" s="71">
        <v>3893.6</v>
      </c>
      <c r="T48" s="71">
        <v>101233.59999999999</v>
      </c>
      <c r="U48" s="71">
        <f t="shared" si="9"/>
        <v>136276</v>
      </c>
      <c r="V48" s="69">
        <f t="shared" si="10"/>
        <v>0</v>
      </c>
    </row>
    <row r="49" spans="2:24" s="7" customFormat="1" ht="15.75" thickBot="1" x14ac:dyDescent="0.3">
      <c r="B49" s="3">
        <v>41</v>
      </c>
      <c r="C49" s="4" t="s">
        <v>44</v>
      </c>
      <c r="D49" s="4">
        <v>35</v>
      </c>
      <c r="E49" s="4"/>
      <c r="F49" s="5">
        <v>1872.8</v>
      </c>
      <c r="G49" s="24">
        <f t="shared" si="7"/>
        <v>65548</v>
      </c>
      <c r="H49" s="70">
        <v>2</v>
      </c>
      <c r="I49" s="70">
        <v>3</v>
      </c>
      <c r="J49" s="70">
        <v>1</v>
      </c>
      <c r="K49" s="70">
        <v>2</v>
      </c>
      <c r="L49" s="70">
        <v>1</v>
      </c>
      <c r="M49" s="70">
        <v>26</v>
      </c>
      <c r="N49" s="70">
        <f t="shared" si="8"/>
        <v>35</v>
      </c>
      <c r="O49" s="71">
        <v>3745.6</v>
      </c>
      <c r="P49" s="71">
        <v>5618.4</v>
      </c>
      <c r="Q49" s="71">
        <v>1872.8</v>
      </c>
      <c r="R49" s="71">
        <v>3745.6</v>
      </c>
      <c r="S49" s="71">
        <v>1872.8</v>
      </c>
      <c r="T49" s="71">
        <v>48692.799999999996</v>
      </c>
      <c r="U49" s="71">
        <f t="shared" si="9"/>
        <v>65548</v>
      </c>
      <c r="V49" s="69">
        <f t="shared" si="10"/>
        <v>0</v>
      </c>
    </row>
    <row r="50" spans="2:24" s="7" customFormat="1" ht="15.75" thickBot="1" x14ac:dyDescent="0.3">
      <c r="B50" s="3">
        <v>42</v>
      </c>
      <c r="C50" s="4" t="s">
        <v>45</v>
      </c>
      <c r="D50" s="4">
        <v>35</v>
      </c>
      <c r="E50" s="4"/>
      <c r="F50" s="5">
        <v>92</v>
      </c>
      <c r="G50" s="24">
        <f t="shared" si="7"/>
        <v>3220</v>
      </c>
      <c r="H50" s="70">
        <v>2</v>
      </c>
      <c r="I50" s="70">
        <v>3</v>
      </c>
      <c r="J50" s="70">
        <v>1</v>
      </c>
      <c r="K50" s="70">
        <v>2</v>
      </c>
      <c r="L50" s="70">
        <v>1</v>
      </c>
      <c r="M50" s="70">
        <v>26</v>
      </c>
      <c r="N50" s="70">
        <f t="shared" si="8"/>
        <v>35</v>
      </c>
      <c r="O50" s="71">
        <v>184</v>
      </c>
      <c r="P50" s="71">
        <v>276</v>
      </c>
      <c r="Q50" s="71">
        <v>92</v>
      </c>
      <c r="R50" s="71">
        <v>184</v>
      </c>
      <c r="S50" s="71">
        <v>92</v>
      </c>
      <c r="T50" s="71">
        <v>2392</v>
      </c>
      <c r="U50" s="71">
        <f t="shared" si="9"/>
        <v>3220</v>
      </c>
      <c r="V50" s="69">
        <f t="shared" si="10"/>
        <v>0</v>
      </c>
    </row>
    <row r="51" spans="2:24" s="7" customFormat="1" ht="15.75" thickBot="1" x14ac:dyDescent="0.3">
      <c r="B51" s="3">
        <v>43</v>
      </c>
      <c r="C51" s="4" t="s">
        <v>46</v>
      </c>
      <c r="D51" s="4">
        <v>31</v>
      </c>
      <c r="E51" s="4"/>
      <c r="F51" s="5">
        <v>6639.75</v>
      </c>
      <c r="G51" s="24">
        <f t="shared" si="7"/>
        <v>205832.25</v>
      </c>
      <c r="H51" s="70">
        <v>2</v>
      </c>
      <c r="I51" s="70">
        <v>3</v>
      </c>
      <c r="J51" s="70">
        <v>0</v>
      </c>
      <c r="K51" s="70">
        <v>2</v>
      </c>
      <c r="L51" s="70">
        <v>0</v>
      </c>
      <c r="M51" s="70">
        <v>24</v>
      </c>
      <c r="N51" s="70">
        <f t="shared" si="8"/>
        <v>31</v>
      </c>
      <c r="O51" s="71">
        <v>13279.5</v>
      </c>
      <c r="P51" s="71">
        <v>19919.25</v>
      </c>
      <c r="Q51" s="71">
        <v>0</v>
      </c>
      <c r="R51" s="71">
        <v>13279.5</v>
      </c>
      <c r="S51" s="71">
        <v>0</v>
      </c>
      <c r="T51" s="71">
        <v>159354</v>
      </c>
      <c r="U51" s="71">
        <f t="shared" si="9"/>
        <v>205832.25</v>
      </c>
      <c r="V51" s="69">
        <f t="shared" si="10"/>
        <v>0</v>
      </c>
    </row>
    <row r="52" spans="2:24" s="7" customFormat="1" ht="15.75" thickBot="1" x14ac:dyDescent="0.3">
      <c r="B52" s="3">
        <v>44</v>
      </c>
      <c r="C52" s="4" t="s">
        <v>47</v>
      </c>
      <c r="D52" s="4">
        <v>31</v>
      </c>
      <c r="E52" s="4"/>
      <c r="F52" s="5">
        <v>3048.8</v>
      </c>
      <c r="G52" s="24">
        <f t="shared" si="7"/>
        <v>94512.8</v>
      </c>
      <c r="H52" s="70">
        <v>2</v>
      </c>
      <c r="I52" s="70">
        <v>3</v>
      </c>
      <c r="J52" s="70">
        <v>0</v>
      </c>
      <c r="K52" s="70">
        <v>2</v>
      </c>
      <c r="L52" s="70">
        <v>0</v>
      </c>
      <c r="M52" s="70">
        <v>24</v>
      </c>
      <c r="N52" s="70">
        <f t="shared" si="8"/>
        <v>31</v>
      </c>
      <c r="O52" s="71">
        <v>6097.6</v>
      </c>
      <c r="P52" s="71">
        <v>9146.4000000000015</v>
      </c>
      <c r="Q52" s="71">
        <v>0</v>
      </c>
      <c r="R52" s="71">
        <v>6097.6</v>
      </c>
      <c r="S52" s="71">
        <v>0</v>
      </c>
      <c r="T52" s="71">
        <v>73171.200000000012</v>
      </c>
      <c r="U52" s="71">
        <f t="shared" si="9"/>
        <v>94512.800000000017</v>
      </c>
      <c r="V52" s="69">
        <f t="shared" si="10"/>
        <v>0</v>
      </c>
    </row>
    <row r="53" spans="2:24" s="7" customFormat="1" ht="15.75" thickBot="1" x14ac:dyDescent="0.3">
      <c r="B53" s="3">
        <v>45</v>
      </c>
      <c r="C53" s="4" t="s">
        <v>48</v>
      </c>
      <c r="D53" s="4">
        <v>31</v>
      </c>
      <c r="E53" s="4"/>
      <c r="F53" s="5">
        <v>7310.25</v>
      </c>
      <c r="G53" s="24">
        <f t="shared" si="7"/>
        <v>226617.75</v>
      </c>
      <c r="H53" s="70">
        <v>2</v>
      </c>
      <c r="I53" s="70">
        <v>3</v>
      </c>
      <c r="J53" s="70">
        <v>0</v>
      </c>
      <c r="K53" s="70">
        <v>2</v>
      </c>
      <c r="L53" s="70">
        <v>0</v>
      </c>
      <c r="M53" s="70">
        <v>24</v>
      </c>
      <c r="N53" s="70">
        <f t="shared" si="8"/>
        <v>31</v>
      </c>
      <c r="O53" s="71">
        <v>14620.5</v>
      </c>
      <c r="P53" s="71">
        <v>21930.75</v>
      </c>
      <c r="Q53" s="71">
        <v>0</v>
      </c>
      <c r="R53" s="71">
        <v>14620.5</v>
      </c>
      <c r="S53" s="71">
        <v>0</v>
      </c>
      <c r="T53" s="71">
        <v>175446</v>
      </c>
      <c r="U53" s="71">
        <f t="shared" si="9"/>
        <v>226617.75</v>
      </c>
      <c r="V53" s="69">
        <f t="shared" si="10"/>
        <v>0</v>
      </c>
    </row>
    <row r="54" spans="2:24" s="7" customFormat="1" ht="15.75" thickBot="1" x14ac:dyDescent="0.3">
      <c r="B54" s="3">
        <v>46</v>
      </c>
      <c r="C54" s="4" t="s">
        <v>49</v>
      </c>
      <c r="D54" s="4">
        <v>3</v>
      </c>
      <c r="E54" s="4"/>
      <c r="F54" s="5">
        <v>6636</v>
      </c>
      <c r="G54" s="24">
        <f t="shared" si="7"/>
        <v>19908</v>
      </c>
      <c r="H54" s="70">
        <v>1</v>
      </c>
      <c r="I54" s="70">
        <v>1</v>
      </c>
      <c r="J54" s="70">
        <v>0</v>
      </c>
      <c r="K54" s="70">
        <v>0</v>
      </c>
      <c r="L54" s="70">
        <v>0</v>
      </c>
      <c r="M54" s="70">
        <v>1</v>
      </c>
      <c r="N54" s="70">
        <f t="shared" si="8"/>
        <v>3</v>
      </c>
      <c r="O54" s="71">
        <v>6636</v>
      </c>
      <c r="P54" s="71">
        <v>6636</v>
      </c>
      <c r="Q54" s="71">
        <v>0</v>
      </c>
      <c r="R54" s="71">
        <v>0</v>
      </c>
      <c r="S54" s="71">
        <v>0</v>
      </c>
      <c r="T54" s="71">
        <v>6636</v>
      </c>
      <c r="U54" s="71">
        <f t="shared" si="9"/>
        <v>19908</v>
      </c>
      <c r="V54" s="69">
        <f t="shared" si="10"/>
        <v>0</v>
      </c>
    </row>
    <row r="55" spans="2:24" s="7" customFormat="1" ht="15.75" thickBot="1" x14ac:dyDescent="0.3">
      <c r="B55" s="3">
        <v>47</v>
      </c>
      <c r="C55" s="4" t="s">
        <v>50</v>
      </c>
      <c r="D55" s="4">
        <v>3</v>
      </c>
      <c r="E55" s="4"/>
      <c r="F55" s="5">
        <v>9710.4</v>
      </c>
      <c r="G55" s="24">
        <f t="shared" si="7"/>
        <v>29131.199999999997</v>
      </c>
      <c r="H55" s="70">
        <v>1</v>
      </c>
      <c r="I55" s="70">
        <v>1</v>
      </c>
      <c r="J55" s="70">
        <v>0</v>
      </c>
      <c r="K55" s="70">
        <v>0</v>
      </c>
      <c r="L55" s="70">
        <v>0</v>
      </c>
      <c r="M55" s="70">
        <v>1</v>
      </c>
      <c r="N55" s="70">
        <f t="shared" si="8"/>
        <v>3</v>
      </c>
      <c r="O55" s="71">
        <v>9710.4</v>
      </c>
      <c r="P55" s="71">
        <v>9710.4</v>
      </c>
      <c r="Q55" s="71">
        <v>0</v>
      </c>
      <c r="R55" s="71">
        <v>0</v>
      </c>
      <c r="S55" s="71">
        <v>0</v>
      </c>
      <c r="T55" s="71">
        <v>9710.4</v>
      </c>
      <c r="U55" s="71">
        <f t="shared" si="9"/>
        <v>29131.199999999997</v>
      </c>
      <c r="V55" s="69">
        <f t="shared" si="10"/>
        <v>0</v>
      </c>
    </row>
    <row r="56" spans="2:24" s="7" customFormat="1" ht="15.75" thickBot="1" x14ac:dyDescent="0.3">
      <c r="B56" s="3">
        <v>48</v>
      </c>
      <c r="C56" s="4" t="s">
        <v>51</v>
      </c>
      <c r="D56" s="4">
        <v>3</v>
      </c>
      <c r="E56" s="4"/>
      <c r="F56" s="5">
        <v>7395.2</v>
      </c>
      <c r="G56" s="24">
        <f t="shared" si="7"/>
        <v>22185.599999999999</v>
      </c>
      <c r="H56" s="70">
        <v>0</v>
      </c>
      <c r="I56" s="70">
        <v>1</v>
      </c>
      <c r="J56" s="70">
        <v>0</v>
      </c>
      <c r="K56" s="70">
        <v>0</v>
      </c>
      <c r="L56" s="70">
        <v>0</v>
      </c>
      <c r="M56" s="70">
        <v>2</v>
      </c>
      <c r="N56" s="70">
        <f t="shared" si="8"/>
        <v>3</v>
      </c>
      <c r="O56" s="71">
        <v>0</v>
      </c>
      <c r="P56" s="71">
        <v>7395.2</v>
      </c>
      <c r="Q56" s="71">
        <v>0</v>
      </c>
      <c r="R56" s="71">
        <v>0</v>
      </c>
      <c r="S56" s="71">
        <v>0</v>
      </c>
      <c r="T56" s="71">
        <v>14790.4</v>
      </c>
      <c r="U56" s="71">
        <f t="shared" si="9"/>
        <v>22185.599999999999</v>
      </c>
      <c r="V56" s="69">
        <f t="shared" si="10"/>
        <v>0</v>
      </c>
    </row>
    <row r="57" spans="2:24" s="7" customFormat="1" ht="15.75" thickBot="1" x14ac:dyDescent="0.3">
      <c r="B57" s="3">
        <v>49</v>
      </c>
      <c r="C57" s="4" t="s">
        <v>52</v>
      </c>
      <c r="D57" s="4">
        <v>4</v>
      </c>
      <c r="E57" s="4"/>
      <c r="F57" s="5">
        <v>789.6</v>
      </c>
      <c r="G57" s="24">
        <f t="shared" si="7"/>
        <v>3158.4</v>
      </c>
      <c r="H57" s="70">
        <v>0</v>
      </c>
      <c r="I57" s="70">
        <v>0</v>
      </c>
      <c r="J57" s="70">
        <v>0</v>
      </c>
      <c r="K57" s="70">
        <v>0</v>
      </c>
      <c r="L57" s="70">
        <v>0</v>
      </c>
      <c r="M57" s="70">
        <v>4</v>
      </c>
      <c r="N57" s="70">
        <f t="shared" si="8"/>
        <v>4</v>
      </c>
      <c r="O57" s="71">
        <v>0</v>
      </c>
      <c r="P57" s="71">
        <v>0</v>
      </c>
      <c r="Q57" s="71">
        <v>0</v>
      </c>
      <c r="R57" s="71">
        <v>0</v>
      </c>
      <c r="S57" s="71">
        <v>0</v>
      </c>
      <c r="T57" s="71">
        <v>3158.4</v>
      </c>
      <c r="U57" s="71">
        <f t="shared" si="9"/>
        <v>3158.4</v>
      </c>
      <c r="V57" s="69">
        <f t="shared" si="10"/>
        <v>0</v>
      </c>
    </row>
    <row r="58" spans="2:24" s="7" customFormat="1" ht="15.75" thickBot="1" x14ac:dyDescent="0.3">
      <c r="B58" s="3">
        <v>50</v>
      </c>
      <c r="C58" s="4" t="s">
        <v>53</v>
      </c>
      <c r="D58" s="4">
        <v>3</v>
      </c>
      <c r="E58" s="4"/>
      <c r="F58" s="5">
        <v>10377.6</v>
      </c>
      <c r="G58" s="24">
        <f t="shared" si="7"/>
        <v>31132.800000000003</v>
      </c>
      <c r="H58" s="70">
        <v>0</v>
      </c>
      <c r="I58" s="70">
        <v>0</v>
      </c>
      <c r="J58" s="70">
        <v>0</v>
      </c>
      <c r="K58" s="70">
        <v>0</v>
      </c>
      <c r="L58" s="70">
        <v>0</v>
      </c>
      <c r="M58" s="70">
        <v>3</v>
      </c>
      <c r="N58" s="70">
        <f t="shared" si="8"/>
        <v>3</v>
      </c>
      <c r="O58" s="71">
        <v>0</v>
      </c>
      <c r="P58" s="71">
        <v>0</v>
      </c>
      <c r="Q58" s="71">
        <v>0</v>
      </c>
      <c r="R58" s="71">
        <v>0</v>
      </c>
      <c r="S58" s="71">
        <v>0</v>
      </c>
      <c r="T58" s="71">
        <v>31132.799999999999</v>
      </c>
      <c r="U58" s="71">
        <f t="shared" si="9"/>
        <v>31132.799999999999</v>
      </c>
      <c r="V58" s="69">
        <f t="shared" si="10"/>
        <v>0</v>
      </c>
    </row>
    <row r="59" spans="2:24" s="7" customFormat="1" ht="15.75" thickBot="1" x14ac:dyDescent="0.3">
      <c r="B59" s="3">
        <v>51</v>
      </c>
      <c r="C59" s="4" t="s">
        <v>54</v>
      </c>
      <c r="D59" s="4">
        <v>2</v>
      </c>
      <c r="E59" s="4"/>
      <c r="F59" s="5">
        <v>25023.200000000001</v>
      </c>
      <c r="G59" s="24">
        <f t="shared" si="7"/>
        <v>50046.400000000001</v>
      </c>
      <c r="H59" s="70">
        <v>1</v>
      </c>
      <c r="I59" s="70">
        <v>0</v>
      </c>
      <c r="J59" s="70">
        <v>0</v>
      </c>
      <c r="K59" s="70">
        <v>0</v>
      </c>
      <c r="L59" s="70">
        <v>0</v>
      </c>
      <c r="M59" s="70">
        <v>1</v>
      </c>
      <c r="N59" s="70">
        <f t="shared" si="8"/>
        <v>2</v>
      </c>
      <c r="O59" s="71">
        <v>25023.200000000001</v>
      </c>
      <c r="P59" s="71">
        <v>0</v>
      </c>
      <c r="Q59" s="71">
        <v>0</v>
      </c>
      <c r="R59" s="71">
        <v>0</v>
      </c>
      <c r="S59" s="71">
        <v>0</v>
      </c>
      <c r="T59" s="71">
        <v>25023.200000000001</v>
      </c>
      <c r="U59" s="71">
        <f t="shared" si="9"/>
        <v>50046.400000000001</v>
      </c>
      <c r="V59" s="69">
        <f t="shared" si="10"/>
        <v>0</v>
      </c>
    </row>
    <row r="60" spans="2:24" s="7" customFormat="1" ht="15.75" thickBot="1" x14ac:dyDescent="0.3">
      <c r="B60" s="3">
        <v>52</v>
      </c>
      <c r="C60" s="4" t="s">
        <v>55</v>
      </c>
      <c r="D60" s="4">
        <v>5</v>
      </c>
      <c r="E60" s="4"/>
      <c r="F60" s="5">
        <v>90462.75</v>
      </c>
      <c r="G60" s="24">
        <f t="shared" si="7"/>
        <v>452313.75</v>
      </c>
      <c r="H60" s="70">
        <v>1</v>
      </c>
      <c r="I60" s="70">
        <v>1</v>
      </c>
      <c r="J60" s="70">
        <v>0</v>
      </c>
      <c r="K60" s="70">
        <v>0</v>
      </c>
      <c r="L60" s="70">
        <v>0</v>
      </c>
      <c r="M60" s="70">
        <v>3</v>
      </c>
      <c r="N60" s="70">
        <f t="shared" si="8"/>
        <v>5</v>
      </c>
      <c r="O60" s="71">
        <v>90462.75</v>
      </c>
      <c r="P60" s="71">
        <v>90462.75</v>
      </c>
      <c r="Q60" s="71">
        <v>0</v>
      </c>
      <c r="R60" s="71">
        <v>0</v>
      </c>
      <c r="S60" s="71">
        <v>0</v>
      </c>
      <c r="T60" s="71">
        <v>271388.25</v>
      </c>
      <c r="U60" s="71">
        <f t="shared" si="9"/>
        <v>452313.75</v>
      </c>
      <c r="V60" s="69">
        <f t="shared" si="10"/>
        <v>0</v>
      </c>
    </row>
    <row r="61" spans="2:24" s="7" customFormat="1" ht="15.75" thickBot="1" x14ac:dyDescent="0.3">
      <c r="B61" s="3">
        <v>53</v>
      </c>
      <c r="C61" s="4" t="s">
        <v>56</v>
      </c>
      <c r="D61" s="4">
        <v>4</v>
      </c>
      <c r="E61" s="4"/>
      <c r="F61" s="5">
        <v>33876.800000000003</v>
      </c>
      <c r="G61" s="24">
        <f t="shared" si="7"/>
        <v>135507.20000000001</v>
      </c>
      <c r="H61" s="70">
        <v>1</v>
      </c>
      <c r="I61" s="70">
        <v>1</v>
      </c>
      <c r="J61" s="70">
        <v>0</v>
      </c>
      <c r="K61" s="70">
        <v>0</v>
      </c>
      <c r="L61" s="70">
        <v>0</v>
      </c>
      <c r="M61" s="70">
        <v>2</v>
      </c>
      <c r="N61" s="70">
        <f t="shared" si="8"/>
        <v>4</v>
      </c>
      <c r="O61" s="71">
        <v>33876.800000000003</v>
      </c>
      <c r="P61" s="71">
        <v>33876.800000000003</v>
      </c>
      <c r="Q61" s="71">
        <v>0</v>
      </c>
      <c r="R61" s="71">
        <v>0</v>
      </c>
      <c r="S61" s="71">
        <v>0</v>
      </c>
      <c r="T61" s="71">
        <v>67753.600000000006</v>
      </c>
      <c r="U61" s="71">
        <f t="shared" si="9"/>
        <v>135507.20000000001</v>
      </c>
      <c r="V61" s="69">
        <f t="shared" si="10"/>
        <v>0</v>
      </c>
    </row>
    <row r="62" spans="2:24" s="7" customFormat="1" ht="15.75" thickBot="1" x14ac:dyDescent="0.3">
      <c r="B62" s="3">
        <v>54</v>
      </c>
      <c r="C62" s="4" t="s">
        <v>57</v>
      </c>
      <c r="D62" s="4">
        <v>1</v>
      </c>
      <c r="E62" s="4"/>
      <c r="F62" s="5">
        <v>23675.200000000001</v>
      </c>
      <c r="G62" s="24">
        <f t="shared" si="7"/>
        <v>23675.200000000001</v>
      </c>
      <c r="H62" s="70">
        <v>0</v>
      </c>
      <c r="I62" s="70">
        <v>0</v>
      </c>
      <c r="J62" s="70">
        <v>0</v>
      </c>
      <c r="K62" s="70">
        <v>0</v>
      </c>
      <c r="L62" s="70">
        <v>0</v>
      </c>
      <c r="M62" s="70">
        <v>1</v>
      </c>
      <c r="N62" s="70">
        <f t="shared" si="8"/>
        <v>1</v>
      </c>
      <c r="O62" s="71">
        <v>0</v>
      </c>
      <c r="P62" s="71">
        <v>0</v>
      </c>
      <c r="Q62" s="71">
        <v>0</v>
      </c>
      <c r="R62" s="71">
        <v>0</v>
      </c>
      <c r="S62" s="71">
        <v>0</v>
      </c>
      <c r="T62" s="71">
        <v>23675.200000000001</v>
      </c>
      <c r="U62" s="71">
        <f t="shared" si="9"/>
        <v>23675.200000000001</v>
      </c>
      <c r="V62" s="69">
        <f t="shared" si="10"/>
        <v>0</v>
      </c>
    </row>
    <row r="63" spans="2:24" s="7" customFormat="1" ht="15.75" thickBot="1" x14ac:dyDescent="0.3">
      <c r="B63" s="10"/>
      <c r="C63" s="10"/>
      <c r="D63" s="10"/>
      <c r="E63" s="6"/>
      <c r="F63" s="25" t="s">
        <v>82</v>
      </c>
      <c r="G63" s="26">
        <f>SUM(G4:G62)</f>
        <v>124422497.56666668</v>
      </c>
      <c r="H63" s="77" t="s">
        <v>82</v>
      </c>
      <c r="I63" s="78"/>
      <c r="J63" s="78"/>
      <c r="K63" s="78"/>
      <c r="L63" s="78"/>
      <c r="M63" s="78"/>
      <c r="N63" s="79"/>
      <c r="O63" s="68">
        <f t="shared" ref="O63:U63" si="11">SUM(O4:O62)</f>
        <v>8899465.7499999981</v>
      </c>
      <c r="P63" s="68">
        <f t="shared" si="11"/>
        <v>11916385.800000003</v>
      </c>
      <c r="Q63" s="68">
        <f t="shared" si="11"/>
        <v>8271275.4999999991</v>
      </c>
      <c r="R63" s="68">
        <f t="shared" si="11"/>
        <v>978997.59999999986</v>
      </c>
      <c r="S63" s="68">
        <f t="shared" si="11"/>
        <v>1898980.5000000002</v>
      </c>
      <c r="T63" s="68">
        <f t="shared" si="11"/>
        <v>92457393.016666695</v>
      </c>
      <c r="U63" s="68">
        <f t="shared" si="11"/>
        <v>124422498.16666667</v>
      </c>
      <c r="V63" s="69">
        <f t="shared" si="10"/>
        <v>0.59999999403953552</v>
      </c>
    </row>
    <row r="64" spans="2:24" s="7" customFormat="1" ht="15.75" thickBot="1" x14ac:dyDescent="0.3">
      <c r="C64" s="10"/>
      <c r="E64" s="6"/>
      <c r="F64" s="25" t="s">
        <v>83</v>
      </c>
      <c r="G64" s="26">
        <f>G63*10%</f>
        <v>12442249.756666668</v>
      </c>
      <c r="H64" s="77" t="s">
        <v>132</v>
      </c>
      <c r="I64" s="78"/>
      <c r="J64" s="78"/>
      <c r="K64" s="79"/>
      <c r="L64" s="80">
        <v>0.1</v>
      </c>
      <c r="M64" s="80"/>
      <c r="N64" s="80"/>
      <c r="O64" s="72">
        <f t="shared" ref="O64:T64" si="12">+O63*$L$64</f>
        <v>889946.57499999984</v>
      </c>
      <c r="P64" s="72">
        <f t="shared" si="12"/>
        <v>1191638.5800000003</v>
      </c>
      <c r="Q64" s="72">
        <f t="shared" si="12"/>
        <v>827127.54999999993</v>
      </c>
      <c r="R64" s="72">
        <f t="shared" si="12"/>
        <v>97899.76</v>
      </c>
      <c r="S64" s="72">
        <f t="shared" si="12"/>
        <v>189898.05000000005</v>
      </c>
      <c r="T64" s="72">
        <f t="shared" si="12"/>
        <v>9245739.3016666695</v>
      </c>
      <c r="U64" s="72">
        <f>+U63*$L$64</f>
        <v>12442249.816666668</v>
      </c>
      <c r="V64" s="69">
        <f t="shared" si="10"/>
        <v>6.0000000521540642E-2</v>
      </c>
      <c r="W64" s="7">
        <f>124422.52+49769.01+74653.51</f>
        <v>248845.03999999998</v>
      </c>
      <c r="X64" s="7">
        <v>47280.56</v>
      </c>
    </row>
    <row r="65" spans="1:24" s="7" customFormat="1" ht="15.75" thickBot="1" x14ac:dyDescent="0.3">
      <c r="C65" s="10"/>
      <c r="E65" s="6"/>
      <c r="F65" s="25" t="s">
        <v>84</v>
      </c>
      <c r="G65" s="26">
        <f>G64*19%</f>
        <v>2364027.4537666668</v>
      </c>
      <c r="H65" s="81" t="s">
        <v>133</v>
      </c>
      <c r="I65" s="81"/>
      <c r="J65" s="81"/>
      <c r="K65" s="81"/>
      <c r="L65" s="81"/>
      <c r="M65" s="81"/>
      <c r="N65" s="81"/>
      <c r="O65" s="68">
        <f>+O64*19%</f>
        <v>169089.84924999997</v>
      </c>
      <c r="P65" s="68">
        <f t="shared" ref="P65:U65" si="13">+P64*19%</f>
        <v>226411.33020000005</v>
      </c>
      <c r="Q65" s="68">
        <f t="shared" si="13"/>
        <v>157154.23449999999</v>
      </c>
      <c r="R65" s="68">
        <f t="shared" si="13"/>
        <v>18600.954399999999</v>
      </c>
      <c r="S65" s="68">
        <f t="shared" si="13"/>
        <v>36080.62950000001</v>
      </c>
      <c r="T65" s="68">
        <f t="shared" si="13"/>
        <v>1756690.4673166673</v>
      </c>
      <c r="U65" s="73">
        <f t="shared" si="13"/>
        <v>2364027.465166667</v>
      </c>
      <c r="V65" s="69">
        <f t="shared" si="10"/>
        <v>1.1400000192224979E-2</v>
      </c>
    </row>
    <row r="66" spans="1:24" s="7" customFormat="1" ht="15.75" thickBot="1" x14ac:dyDescent="0.3">
      <c r="E66" s="6"/>
      <c r="F66" s="25" t="s">
        <v>58</v>
      </c>
      <c r="G66" s="26">
        <f>SUM(G63:G65)</f>
        <v>139228774.77710003</v>
      </c>
      <c r="H66" s="81" t="s">
        <v>58</v>
      </c>
      <c r="I66" s="81"/>
      <c r="J66" s="81"/>
      <c r="K66" s="81"/>
      <c r="L66" s="81"/>
      <c r="M66" s="81"/>
      <c r="N66" s="81"/>
      <c r="O66" s="68">
        <f>SUM(O63:O65)</f>
        <v>9958502.1742499974</v>
      </c>
      <c r="P66" s="68">
        <f t="shared" ref="P66:U66" si="14">SUM(P63:P65)</f>
        <v>13334435.710200002</v>
      </c>
      <c r="Q66" s="68">
        <f t="shared" si="14"/>
        <v>9255557.2844999991</v>
      </c>
      <c r="R66" s="68">
        <f t="shared" si="14"/>
        <v>1095498.3143999998</v>
      </c>
      <c r="S66" s="68">
        <f t="shared" si="14"/>
        <v>2124959.1795000001</v>
      </c>
      <c r="T66" s="68">
        <f t="shared" si="14"/>
        <v>103459822.78565003</v>
      </c>
      <c r="U66" s="68">
        <f t="shared" si="14"/>
        <v>139228775.44850001</v>
      </c>
      <c r="V66" s="69">
        <f t="shared" si="10"/>
        <v>0.67139998078346252</v>
      </c>
    </row>
    <row r="67" spans="1:24" s="7" customFormat="1" ht="20.25" customHeight="1" x14ac:dyDescent="0.25">
      <c r="B67" s="6"/>
      <c r="C67" s="6"/>
      <c r="D67" s="6"/>
      <c r="E67" s="6"/>
      <c r="F67" s="6"/>
      <c r="G67" s="6"/>
      <c r="H67" s="74"/>
      <c r="I67" s="74"/>
      <c r="J67" s="74"/>
      <c r="K67" s="74"/>
      <c r="L67" s="74"/>
      <c r="M67" s="74"/>
      <c r="N67" s="74"/>
      <c r="O67" s="82" t="s">
        <v>126</v>
      </c>
      <c r="P67" s="82" t="s">
        <v>127</v>
      </c>
      <c r="Q67" s="82" t="s">
        <v>128</v>
      </c>
      <c r="R67" s="82" t="s">
        <v>129</v>
      </c>
      <c r="S67" s="82" t="s">
        <v>130</v>
      </c>
      <c r="T67" s="82" t="s">
        <v>131</v>
      </c>
      <c r="U67" s="82" t="s">
        <v>91</v>
      </c>
      <c r="V67"/>
    </row>
    <row r="68" spans="1:24" s="7" customFormat="1" x14ac:dyDescent="0.25">
      <c r="B68" s="6"/>
      <c r="C68" s="6"/>
      <c r="D68" s="6"/>
      <c r="E68" s="6"/>
      <c r="F68" s="6"/>
      <c r="G68" s="6"/>
      <c r="H68" s="74"/>
      <c r="I68" s="74"/>
      <c r="J68" s="74"/>
      <c r="K68" s="74"/>
      <c r="L68" s="74"/>
      <c r="M68" s="74"/>
      <c r="N68" s="74"/>
      <c r="O68" s="85"/>
      <c r="P68" s="85"/>
      <c r="Q68" s="85"/>
      <c r="R68" s="85"/>
      <c r="S68" s="85"/>
      <c r="T68" s="85"/>
      <c r="U68" s="85"/>
      <c r="V68"/>
    </row>
    <row r="69" spans="1:24" s="7" customFormat="1" x14ac:dyDescent="0.25">
      <c r="A69" s="83"/>
      <c r="B69" s="83" t="s">
        <v>87</v>
      </c>
      <c r="C69" s="84" t="s">
        <v>88</v>
      </c>
      <c r="D69" s="84" t="s">
        <v>89</v>
      </c>
      <c r="E69" s="84" t="s">
        <v>90</v>
      </c>
      <c r="F69" s="84" t="s">
        <v>91</v>
      </c>
      <c r="G69" s="6"/>
      <c r="H69" s="74"/>
      <c r="I69" s="74"/>
      <c r="J69" s="74"/>
      <c r="K69" s="74"/>
      <c r="L69" s="74"/>
      <c r="M69" s="74"/>
      <c r="N69" s="74"/>
      <c r="O69" s="86">
        <v>800007652</v>
      </c>
      <c r="P69" s="86">
        <v>890501102</v>
      </c>
      <c r="Q69" s="86">
        <v>800044113</v>
      </c>
      <c r="R69" s="86">
        <v>890503373</v>
      </c>
      <c r="S69" s="86">
        <v>800138959</v>
      </c>
      <c r="T69" s="86">
        <v>890501434</v>
      </c>
      <c r="U69"/>
      <c r="V69"/>
    </row>
    <row r="70" spans="1:24" s="7" customFormat="1" x14ac:dyDescent="0.25">
      <c r="A70" s="29" t="s">
        <v>92</v>
      </c>
      <c r="B70" s="30">
        <v>0.02</v>
      </c>
      <c r="C70" s="31">
        <f>+G70/1.1189999999</f>
        <v>2488449.9515557154</v>
      </c>
      <c r="D70" s="31">
        <f>+C70*10%</f>
        <v>248844.99515557155</v>
      </c>
      <c r="E70" s="31">
        <f>+D70*19%</f>
        <v>47280.549079558594</v>
      </c>
      <c r="F70" s="31">
        <f>+C70+D70+E70</f>
        <v>2784575.4957908457</v>
      </c>
      <c r="G70" s="89">
        <f>G$66*B70</f>
        <v>2784575.4955420005</v>
      </c>
      <c r="H70" s="90">
        <v>2784576</v>
      </c>
      <c r="I70" s="74"/>
      <c r="J70" s="74"/>
      <c r="K70" s="74"/>
      <c r="L70" s="74"/>
      <c r="M70" s="74"/>
      <c r="N70" s="74"/>
      <c r="O70"/>
      <c r="P70"/>
      <c r="Q70"/>
      <c r="R70"/>
      <c r="S70"/>
      <c r="T70"/>
      <c r="U70"/>
      <c r="V70"/>
    </row>
    <row r="71" spans="1:24" s="7" customFormat="1" x14ac:dyDescent="0.25">
      <c r="A71" s="29" t="s">
        <v>93</v>
      </c>
      <c r="B71" s="30">
        <v>0.97</v>
      </c>
      <c r="C71" s="31">
        <f>+G71/1.1189999999</f>
        <v>120689822.65045218</v>
      </c>
      <c r="D71" s="31">
        <f t="shared" ref="D71:D72" si="15">+C71*10%</f>
        <v>12068982.265045218</v>
      </c>
      <c r="E71" s="31">
        <f t="shared" ref="E71:E72" si="16">+D71*19%</f>
        <v>2293106.6303585917</v>
      </c>
      <c r="F71" s="31">
        <f t="shared" ref="F71:F72" si="17">+C71+D71+E71</f>
        <v>135051911.545856</v>
      </c>
      <c r="G71" s="89">
        <f>G$66*B71</f>
        <v>135051911.53378701</v>
      </c>
      <c r="H71" s="90">
        <v>135051912</v>
      </c>
      <c r="I71" s="74"/>
      <c r="J71" s="74"/>
      <c r="K71" s="74"/>
      <c r="L71" s="74"/>
      <c r="M71" s="74"/>
      <c r="N71" s="74"/>
      <c r="O71"/>
      <c r="P71"/>
      <c r="Q71"/>
      <c r="R71"/>
      <c r="S71"/>
      <c r="T71"/>
      <c r="U71"/>
      <c r="V71"/>
    </row>
    <row r="72" spans="1:24" s="7" customFormat="1" x14ac:dyDescent="0.25">
      <c r="A72" s="29" t="s">
        <v>94</v>
      </c>
      <c r="B72" s="30">
        <v>0.01</v>
      </c>
      <c r="C72" s="31">
        <f>+G72/1.1189999999</f>
        <v>1244224.9757778577</v>
      </c>
      <c r="D72" s="31">
        <f t="shared" si="15"/>
        <v>124422.49757778578</v>
      </c>
      <c r="E72" s="31">
        <f t="shared" si="16"/>
        <v>23640.274539779297</v>
      </c>
      <c r="F72" s="31">
        <f t="shared" si="17"/>
        <v>1392287.7478954229</v>
      </c>
      <c r="G72" s="89">
        <f>G$66*B72</f>
        <v>1392287.7477710003</v>
      </c>
      <c r="H72" s="90">
        <v>1392288</v>
      </c>
      <c r="I72" s="74"/>
      <c r="J72" s="74"/>
      <c r="K72" s="74"/>
      <c r="L72" s="74"/>
      <c r="M72" s="74"/>
      <c r="N72" s="74"/>
      <c r="O72"/>
      <c r="P72"/>
      <c r="Q72"/>
      <c r="R72"/>
      <c r="S72"/>
      <c r="T72"/>
      <c r="U72"/>
      <c r="V72"/>
    </row>
    <row r="73" spans="1:24" s="7" customFormat="1" x14ac:dyDescent="0.25">
      <c r="A73" s="29"/>
      <c r="B73" s="29"/>
      <c r="C73" s="33">
        <f>SUM(C70:C72)</f>
        <v>124422497.57778576</v>
      </c>
      <c r="D73" s="33">
        <f t="shared" ref="D73:E73" si="18">SUM(D70:D72)</f>
        <v>12442249.757778576</v>
      </c>
      <c r="E73" s="33">
        <f t="shared" si="18"/>
        <v>2364027.4539779299</v>
      </c>
      <c r="F73" s="33">
        <f>SUM(F70:F72)</f>
        <v>139228774.78954226</v>
      </c>
      <c r="G73" s="89">
        <f>SUM(G70:G72)</f>
        <v>139228774.7771</v>
      </c>
      <c r="H73" s="90">
        <f>+H70+H71+H72</f>
        <v>139228776</v>
      </c>
      <c r="I73" s="74"/>
      <c r="J73" s="74"/>
      <c r="K73" s="74"/>
      <c r="L73" s="74"/>
      <c r="M73" s="74"/>
      <c r="N73" s="74"/>
      <c r="O73"/>
      <c r="P73"/>
      <c r="Q73"/>
      <c r="R73"/>
      <c r="S73"/>
      <c r="T73"/>
      <c r="U73"/>
      <c r="V73"/>
    </row>
    <row r="74" spans="1:24" s="7" customFormat="1" x14ac:dyDescent="0.25">
      <c r="B74" s="6"/>
      <c r="C74" s="6"/>
      <c r="D74" s="6"/>
      <c r="E74" s="6"/>
      <c r="F74" s="6"/>
      <c r="G74" s="6"/>
      <c r="H74" s="74"/>
      <c r="I74" s="74"/>
      <c r="J74" s="74"/>
      <c r="K74" s="74"/>
      <c r="L74" s="74"/>
      <c r="M74" s="74"/>
      <c r="N74" s="74"/>
      <c r="O74">
        <v>1</v>
      </c>
      <c r="P74" t="s">
        <v>134</v>
      </c>
      <c r="Q74">
        <v>1</v>
      </c>
      <c r="R74">
        <v>800197268</v>
      </c>
      <c r="S74"/>
      <c r="T74"/>
      <c r="U74" s="87">
        <v>12442250</v>
      </c>
      <c r="V74">
        <v>2</v>
      </c>
      <c r="W74" s="87">
        <v>248845</v>
      </c>
    </row>
    <row r="75" spans="1:24" s="7" customFormat="1" x14ac:dyDescent="0.25">
      <c r="B75" s="6"/>
      <c r="C75" s="6"/>
      <c r="D75" s="6"/>
      <c r="E75" s="6"/>
      <c r="F75" s="6"/>
      <c r="G75" s="6"/>
      <c r="H75" s="74"/>
      <c r="I75" s="74"/>
      <c r="J75" s="74"/>
      <c r="K75" s="74"/>
      <c r="L75" s="74"/>
      <c r="M75" s="74"/>
      <c r="N75" s="74"/>
      <c r="O75">
        <v>2</v>
      </c>
      <c r="P75" t="s">
        <v>135</v>
      </c>
      <c r="Q75">
        <v>1</v>
      </c>
      <c r="R75">
        <v>800197268</v>
      </c>
      <c r="S75"/>
      <c r="T75"/>
      <c r="U75" s="87">
        <v>2364027</v>
      </c>
      <c r="V75">
        <v>15</v>
      </c>
      <c r="W75" s="87">
        <v>354604</v>
      </c>
    </row>
    <row r="76" spans="1:24" x14ac:dyDescent="0.25">
      <c r="O76">
        <v>3</v>
      </c>
      <c r="P76" t="s">
        <v>136</v>
      </c>
      <c r="Q76">
        <v>1</v>
      </c>
      <c r="R76">
        <v>800007652</v>
      </c>
      <c r="U76" s="87">
        <v>889947</v>
      </c>
      <c r="V76">
        <v>3.5</v>
      </c>
      <c r="W76" s="87">
        <v>3115</v>
      </c>
      <c r="X76" s="87"/>
    </row>
    <row r="77" spans="1:24" x14ac:dyDescent="0.25">
      <c r="O77">
        <v>4</v>
      </c>
      <c r="P77" t="s">
        <v>136</v>
      </c>
      <c r="Q77">
        <v>1</v>
      </c>
      <c r="R77">
        <v>890501102</v>
      </c>
      <c r="U77" s="87">
        <v>1191639</v>
      </c>
      <c r="V77">
        <v>5</v>
      </c>
      <c r="W77" s="87">
        <v>5958</v>
      </c>
      <c r="X77" s="87"/>
    </row>
    <row r="78" spans="1:24" x14ac:dyDescent="0.25">
      <c r="F78" s="94">
        <v>1484804828</v>
      </c>
      <c r="G78" s="91">
        <f>+G65/G66</f>
        <v>1.6979445933869523E-2</v>
      </c>
      <c r="H78" s="92">
        <f>+F78*G78</f>
        <v>25211163.299374435</v>
      </c>
      <c r="O78">
        <v>5</v>
      </c>
      <c r="P78" t="s">
        <v>136</v>
      </c>
      <c r="Q78">
        <v>1</v>
      </c>
      <c r="R78">
        <v>800044113</v>
      </c>
      <c r="U78" s="87">
        <v>827128</v>
      </c>
      <c r="V78">
        <v>6</v>
      </c>
      <c r="W78" s="87">
        <v>4963</v>
      </c>
      <c r="X78" s="87"/>
    </row>
    <row r="79" spans="1:24" x14ac:dyDescent="0.25">
      <c r="G79" s="91">
        <f>+G64/G66</f>
        <v>8.9365504915102756E-2</v>
      </c>
      <c r="H79" s="92">
        <f>+F78*G79</f>
        <v>132690333.1546023</v>
      </c>
      <c r="O79">
        <v>6</v>
      </c>
      <c r="P79" t="s">
        <v>136</v>
      </c>
      <c r="Q79">
        <v>1</v>
      </c>
      <c r="R79">
        <v>890503373</v>
      </c>
      <c r="U79" s="87">
        <v>97900</v>
      </c>
      <c r="V79">
        <v>6.8</v>
      </c>
      <c r="W79" s="87">
        <v>666</v>
      </c>
      <c r="X79" s="87"/>
    </row>
    <row r="80" spans="1:24" x14ac:dyDescent="0.25">
      <c r="O80">
        <v>7</v>
      </c>
      <c r="P80" t="s">
        <v>136</v>
      </c>
      <c r="Q80">
        <v>1</v>
      </c>
      <c r="R80">
        <v>800138959</v>
      </c>
      <c r="U80" s="87">
        <v>189898</v>
      </c>
      <c r="V80">
        <v>7</v>
      </c>
      <c r="W80" s="87">
        <v>1329</v>
      </c>
      <c r="X80" s="87"/>
    </row>
    <row r="81" spans="3:24" x14ac:dyDescent="0.25">
      <c r="F81" s="94">
        <f>+F78-H78</f>
        <v>1459593664.7006257</v>
      </c>
      <c r="H81" s="92">
        <f>+H79*19%</f>
        <v>25211163.299374439</v>
      </c>
      <c r="O81">
        <v>8</v>
      </c>
      <c r="P81" t="s">
        <v>136</v>
      </c>
      <c r="Q81">
        <v>1</v>
      </c>
      <c r="R81">
        <v>890501434</v>
      </c>
      <c r="U81" s="87">
        <v>9245739</v>
      </c>
      <c r="V81">
        <v>4.8</v>
      </c>
      <c r="W81" s="87">
        <v>44380</v>
      </c>
      <c r="X81" s="87"/>
    </row>
    <row r="82" spans="3:24" x14ac:dyDescent="0.25">
      <c r="D82" s="93">
        <f>+F78-F82</f>
        <v>23716367</v>
      </c>
      <c r="F82" s="94">
        <v>1461088461</v>
      </c>
    </row>
    <row r="83" spans="3:24" x14ac:dyDescent="0.25">
      <c r="F83" s="94">
        <f>+F81-F82</f>
        <v>-1494796.299374342</v>
      </c>
    </row>
    <row r="84" spans="3:24" x14ac:dyDescent="0.25">
      <c r="D84" s="94">
        <f>+(D82/19)*100</f>
        <v>124822984.21052632</v>
      </c>
    </row>
    <row r="86" spans="3:24" x14ac:dyDescent="0.25">
      <c r="C86" s="91">
        <f>+D84/D86</f>
        <v>8.5431503664805356E-2</v>
      </c>
      <c r="D86" s="93">
        <f>+F78-(D82)</f>
        <v>1461088461</v>
      </c>
      <c r="F86" s="94">
        <f>+F82*10%</f>
        <v>146108846.09999999</v>
      </c>
    </row>
    <row r="87" spans="3:24" x14ac:dyDescent="0.25">
      <c r="F87" s="94">
        <f>+F86*19%</f>
        <v>27760680.759</v>
      </c>
    </row>
    <row r="88" spans="3:24" x14ac:dyDescent="0.25">
      <c r="D88" s="93">
        <f>+D86-D84</f>
        <v>1336265476.7894738</v>
      </c>
    </row>
    <row r="89" spans="3:24" x14ac:dyDescent="0.25">
      <c r="D89" s="94">
        <f>+D88*8.54%</f>
        <v>114117071.71782105</v>
      </c>
      <c r="F89" s="93"/>
    </row>
    <row r="90" spans="3:24" x14ac:dyDescent="0.25">
      <c r="D90" s="93"/>
    </row>
  </sheetData>
  <mergeCells count="2">
    <mergeCell ref="B1:G1"/>
    <mergeCell ref="B2:G2"/>
  </mergeCells>
  <pageMargins left="0.7" right="0.7" top="0.75" bottom="0.75" header="0.3" footer="0.3"/>
  <pageSetup paperSize="14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49FB8-F1B4-4732-AB6B-8018121672B4}">
  <dimension ref="A1:K70"/>
  <sheetViews>
    <sheetView workbookViewId="0">
      <selection activeCell="D4" sqref="D4:D7"/>
    </sheetView>
  </sheetViews>
  <sheetFormatPr baseColWidth="10" defaultRowHeight="15" x14ac:dyDescent="0.25"/>
  <cols>
    <col min="1" max="1" width="3.28515625" bestFit="1" customWidth="1"/>
    <col min="2" max="2" width="4.5703125" bestFit="1" customWidth="1"/>
    <col min="3" max="3" width="33.85546875" customWidth="1"/>
    <col min="4" max="4" width="10.7109375" bestFit="1" customWidth="1"/>
    <col min="5" max="5" width="9.85546875" bestFit="1" customWidth="1"/>
    <col min="6" max="6" width="14.140625" bestFit="1" customWidth="1"/>
    <col min="7" max="8" width="11.85546875" bestFit="1" customWidth="1"/>
    <col min="9" max="9" width="14.28515625" bestFit="1" customWidth="1"/>
    <col min="10" max="10" width="6" bestFit="1" customWidth="1"/>
  </cols>
  <sheetData>
    <row r="1" spans="2:9" s="7" customFormat="1" ht="22.9" customHeight="1" x14ac:dyDescent="0.2">
      <c r="B1" s="100" t="s">
        <v>106</v>
      </c>
      <c r="C1" s="100"/>
      <c r="D1" s="100"/>
      <c r="E1" s="100"/>
      <c r="F1" s="100"/>
      <c r="G1" s="100"/>
      <c r="H1" s="6"/>
      <c r="I1" s="6"/>
    </row>
    <row r="2" spans="2:9" s="7" customFormat="1" ht="15" customHeight="1" thickBot="1" x14ac:dyDescent="0.25">
      <c r="B2" s="99" t="s">
        <v>78</v>
      </c>
      <c r="C2" s="99"/>
      <c r="D2" s="99"/>
      <c r="E2" s="99"/>
      <c r="F2" s="99"/>
      <c r="G2" s="99"/>
      <c r="H2" s="6"/>
      <c r="I2" s="6"/>
    </row>
    <row r="3" spans="2:9" s="7" customFormat="1" ht="12" customHeight="1" thickBot="1" x14ac:dyDescent="0.25">
      <c r="B3" s="23" t="s">
        <v>0</v>
      </c>
      <c r="C3" s="23" t="s">
        <v>1</v>
      </c>
      <c r="D3" s="23" t="s">
        <v>79</v>
      </c>
      <c r="E3" s="23" t="s">
        <v>80</v>
      </c>
      <c r="F3" s="23" t="s">
        <v>81</v>
      </c>
      <c r="G3" s="23" t="s">
        <v>6</v>
      </c>
      <c r="H3" s="6"/>
      <c r="I3" s="6"/>
    </row>
    <row r="4" spans="2:9" s="7" customFormat="1" ht="12.75" thickBot="1" x14ac:dyDescent="0.25">
      <c r="B4" s="3">
        <v>1</v>
      </c>
      <c r="C4" s="4" t="s">
        <v>59</v>
      </c>
      <c r="D4" s="4">
        <v>31</v>
      </c>
      <c r="E4" s="4">
        <v>30</v>
      </c>
      <c r="F4" s="5">
        <v>2700125</v>
      </c>
      <c r="G4" s="24">
        <f>(F4/30)*D4*E4</f>
        <v>83703875.000000015</v>
      </c>
      <c r="H4" s="6"/>
    </row>
    <row r="5" spans="2:9" s="7" customFormat="1" ht="12.75" thickBot="1" x14ac:dyDescent="0.25">
      <c r="B5" s="3">
        <v>2</v>
      </c>
      <c r="C5" s="4" t="s">
        <v>60</v>
      </c>
      <c r="D5" s="4">
        <v>9</v>
      </c>
      <c r="E5" s="4">
        <v>30</v>
      </c>
      <c r="F5" s="5">
        <v>2700125</v>
      </c>
      <c r="G5" s="24">
        <f>(F5/30)*D5*E5</f>
        <v>24301125</v>
      </c>
      <c r="H5" s="8"/>
    </row>
    <row r="6" spans="2:9" s="7" customFormat="1" ht="12.75" thickBot="1" x14ac:dyDescent="0.25">
      <c r="B6" s="3">
        <v>3</v>
      </c>
      <c r="C6" s="4" t="s">
        <v>61</v>
      </c>
      <c r="D6" s="4">
        <v>1</v>
      </c>
      <c r="E6" s="4">
        <v>30</v>
      </c>
      <c r="F6" s="5">
        <v>2700125</v>
      </c>
      <c r="G6" s="24">
        <f>D6*F6</f>
        <v>2700125</v>
      </c>
      <c r="H6" s="6"/>
    </row>
    <row r="7" spans="2:9" s="7" customFormat="1" ht="12.75" thickBot="1" x14ac:dyDescent="0.25">
      <c r="B7" s="3">
        <v>4</v>
      </c>
      <c r="C7" s="4" t="s">
        <v>7</v>
      </c>
      <c r="D7" s="4">
        <v>4</v>
      </c>
      <c r="E7" s="4">
        <v>30</v>
      </c>
      <c r="F7" s="5">
        <v>1728080</v>
      </c>
      <c r="G7" s="24">
        <f t="shared" ref="G7:G57" si="0">D7*F7</f>
        <v>6912320</v>
      </c>
      <c r="H7" s="8">
        <f>SUM(G4:G7)</f>
        <v>117617445.00000001</v>
      </c>
    </row>
    <row r="8" spans="2:9" s="7" customFormat="1" ht="12.75" thickBot="1" x14ac:dyDescent="0.25">
      <c r="B8" s="3">
        <v>5</v>
      </c>
      <c r="C8" s="4" t="s">
        <v>8</v>
      </c>
      <c r="D8" s="4">
        <v>35</v>
      </c>
      <c r="E8" s="4"/>
      <c r="F8" s="5">
        <v>2352</v>
      </c>
      <c r="G8" s="24">
        <f t="shared" si="0"/>
        <v>82320</v>
      </c>
      <c r="H8" s="6"/>
    </row>
    <row r="9" spans="2:9" s="7" customFormat="1" ht="12.75" thickBot="1" x14ac:dyDescent="0.25">
      <c r="B9" s="3">
        <v>6</v>
      </c>
      <c r="C9" s="4" t="s">
        <v>9</v>
      </c>
      <c r="D9" s="4">
        <v>66</v>
      </c>
      <c r="E9" s="4"/>
      <c r="F9" s="5">
        <v>2299.1999999999998</v>
      </c>
      <c r="G9" s="24">
        <f t="shared" si="0"/>
        <v>151747.19999999998</v>
      </c>
      <c r="H9" s="6"/>
    </row>
    <row r="10" spans="2:9" s="7" customFormat="1" ht="24.75" thickBot="1" x14ac:dyDescent="0.25">
      <c r="B10" s="3">
        <v>7</v>
      </c>
      <c r="C10" s="4" t="s">
        <v>10</v>
      </c>
      <c r="D10" s="4">
        <v>66</v>
      </c>
      <c r="E10" s="4"/>
      <c r="F10" s="5">
        <v>1904.8</v>
      </c>
      <c r="G10" s="24">
        <f t="shared" si="0"/>
        <v>125716.8</v>
      </c>
      <c r="H10" s="6"/>
    </row>
    <row r="11" spans="2:9" s="7" customFormat="1" ht="12.75" thickBot="1" x14ac:dyDescent="0.25">
      <c r="B11" s="3">
        <v>8</v>
      </c>
      <c r="C11" s="4" t="s">
        <v>11</v>
      </c>
      <c r="D11" s="4">
        <v>62</v>
      </c>
      <c r="E11" s="4"/>
      <c r="F11" s="5">
        <v>5910.75</v>
      </c>
      <c r="G11" s="24">
        <f t="shared" si="0"/>
        <v>366466.5</v>
      </c>
      <c r="H11" s="6"/>
    </row>
    <row r="12" spans="2:9" s="7" customFormat="1" ht="12.75" thickBot="1" x14ac:dyDescent="0.25">
      <c r="B12" s="3">
        <v>9</v>
      </c>
      <c r="C12" s="4" t="s">
        <v>12</v>
      </c>
      <c r="D12" s="4">
        <v>163</v>
      </c>
      <c r="E12" s="4"/>
      <c r="F12" s="5">
        <v>3579.75</v>
      </c>
      <c r="G12" s="24">
        <f t="shared" si="0"/>
        <v>583499.25</v>
      </c>
      <c r="H12" s="6"/>
    </row>
    <row r="13" spans="2:9" s="7" customFormat="1" ht="24.75" thickBot="1" x14ac:dyDescent="0.25">
      <c r="B13" s="3">
        <v>10</v>
      </c>
      <c r="C13" s="4" t="s">
        <v>13</v>
      </c>
      <c r="D13" s="4">
        <v>140</v>
      </c>
      <c r="E13" s="4"/>
      <c r="F13" s="5">
        <v>2646</v>
      </c>
      <c r="G13" s="24">
        <f t="shared" si="0"/>
        <v>370440</v>
      </c>
      <c r="H13" s="6"/>
    </row>
    <row r="14" spans="2:9" s="7" customFormat="1" ht="12.75" thickBot="1" x14ac:dyDescent="0.25">
      <c r="B14" s="3">
        <v>11</v>
      </c>
      <c r="C14" s="4" t="s">
        <v>14</v>
      </c>
      <c r="D14" s="4">
        <v>35</v>
      </c>
      <c r="E14" s="4"/>
      <c r="F14" s="5">
        <v>2288.8000000000002</v>
      </c>
      <c r="G14" s="24">
        <f t="shared" si="0"/>
        <v>80108</v>
      </c>
      <c r="H14" s="6"/>
    </row>
    <row r="15" spans="2:9" s="7" customFormat="1" ht="12.75" thickBot="1" x14ac:dyDescent="0.25">
      <c r="B15" s="3">
        <v>12</v>
      </c>
      <c r="C15" s="4" t="s">
        <v>15</v>
      </c>
      <c r="D15" s="4">
        <v>330</v>
      </c>
      <c r="E15" s="4"/>
      <c r="F15" s="5">
        <v>4366.5</v>
      </c>
      <c r="G15" s="24">
        <f t="shared" si="0"/>
        <v>1440945</v>
      </c>
      <c r="H15" s="6"/>
    </row>
    <row r="16" spans="2:9" s="7" customFormat="1" ht="12.75" thickBot="1" x14ac:dyDescent="0.25">
      <c r="B16" s="3">
        <v>13</v>
      </c>
      <c r="C16" s="4" t="s">
        <v>16</v>
      </c>
      <c r="D16" s="4">
        <v>66</v>
      </c>
      <c r="E16" s="4"/>
      <c r="F16" s="5">
        <v>10107.75</v>
      </c>
      <c r="G16" s="24">
        <f t="shared" si="0"/>
        <v>667111.5</v>
      </c>
      <c r="H16" s="6"/>
    </row>
    <row r="17" spans="2:8" s="7" customFormat="1" ht="12.75" thickBot="1" x14ac:dyDescent="0.25">
      <c r="B17" s="3">
        <v>14</v>
      </c>
      <c r="C17" s="4" t="s">
        <v>17</v>
      </c>
      <c r="D17" s="4">
        <v>35</v>
      </c>
      <c r="E17" s="4"/>
      <c r="F17" s="5">
        <v>1596.8</v>
      </c>
      <c r="G17" s="24">
        <f t="shared" si="0"/>
        <v>55888</v>
      </c>
      <c r="H17" s="6"/>
    </row>
    <row r="18" spans="2:8" s="7" customFormat="1" ht="12.75" thickBot="1" x14ac:dyDescent="0.25">
      <c r="B18" s="3">
        <v>15</v>
      </c>
      <c r="C18" s="4" t="s">
        <v>18</v>
      </c>
      <c r="D18" s="4">
        <v>31</v>
      </c>
      <c r="E18" s="4"/>
      <c r="F18" s="5">
        <v>6336.75</v>
      </c>
      <c r="G18" s="24">
        <f t="shared" si="0"/>
        <v>196439.25</v>
      </c>
      <c r="H18" s="6"/>
    </row>
    <row r="19" spans="2:8" s="7" customFormat="1" ht="12.75" thickBot="1" x14ac:dyDescent="0.25">
      <c r="B19" s="3">
        <v>16</v>
      </c>
      <c r="C19" s="4" t="s">
        <v>19</v>
      </c>
      <c r="D19" s="4">
        <v>66</v>
      </c>
      <c r="E19" s="4"/>
      <c r="F19" s="5">
        <v>4341</v>
      </c>
      <c r="G19" s="24">
        <f t="shared" si="0"/>
        <v>286506</v>
      </c>
      <c r="H19" s="6"/>
    </row>
    <row r="20" spans="2:8" s="7" customFormat="1" ht="12.75" thickBot="1" x14ac:dyDescent="0.25">
      <c r="B20" s="3">
        <v>17</v>
      </c>
      <c r="C20" s="4" t="s">
        <v>20</v>
      </c>
      <c r="D20" s="4">
        <v>62</v>
      </c>
      <c r="E20" s="4"/>
      <c r="F20" s="5">
        <v>5657.25</v>
      </c>
      <c r="G20" s="24">
        <f t="shared" si="0"/>
        <v>350749.5</v>
      </c>
      <c r="H20" s="6"/>
    </row>
    <row r="21" spans="2:8" s="7" customFormat="1" ht="12.75" thickBot="1" x14ac:dyDescent="0.25">
      <c r="B21" s="3">
        <v>18</v>
      </c>
      <c r="C21" s="4" t="s">
        <v>21</v>
      </c>
      <c r="D21" s="4">
        <v>66</v>
      </c>
      <c r="E21" s="4"/>
      <c r="F21" s="5">
        <v>4752.75</v>
      </c>
      <c r="G21" s="24">
        <f t="shared" si="0"/>
        <v>313681.5</v>
      </c>
      <c r="H21" s="6"/>
    </row>
    <row r="22" spans="2:8" s="7" customFormat="1" ht="12.75" thickBot="1" x14ac:dyDescent="0.25">
      <c r="B22" s="3">
        <v>19</v>
      </c>
      <c r="C22" s="4" t="s">
        <v>22</v>
      </c>
      <c r="D22" s="4">
        <v>66</v>
      </c>
      <c r="E22" s="4"/>
      <c r="F22" s="5">
        <v>6339.75</v>
      </c>
      <c r="G22" s="24">
        <f t="shared" si="0"/>
        <v>418423.5</v>
      </c>
      <c r="H22" s="6"/>
    </row>
    <row r="23" spans="2:8" s="7" customFormat="1" ht="12.75" thickBot="1" x14ac:dyDescent="0.25">
      <c r="B23" s="3">
        <v>20</v>
      </c>
      <c r="C23" s="4" t="s">
        <v>23</v>
      </c>
      <c r="D23" s="4">
        <v>66</v>
      </c>
      <c r="E23" s="4"/>
      <c r="F23" s="5">
        <v>7998</v>
      </c>
      <c r="G23" s="24">
        <f t="shared" si="0"/>
        <v>527868</v>
      </c>
      <c r="H23" s="6"/>
    </row>
    <row r="24" spans="2:8" s="7" customFormat="1" ht="12.75" thickBot="1" x14ac:dyDescent="0.25">
      <c r="B24" s="3">
        <v>21</v>
      </c>
      <c r="C24" s="4" t="s">
        <v>24</v>
      </c>
      <c r="D24" s="4">
        <v>66</v>
      </c>
      <c r="E24" s="4"/>
      <c r="F24" s="5">
        <v>9121.5</v>
      </c>
      <c r="G24" s="24">
        <f t="shared" si="0"/>
        <v>602019</v>
      </c>
      <c r="H24" s="6"/>
    </row>
    <row r="25" spans="2:8" s="7" customFormat="1" ht="12.75" thickBot="1" x14ac:dyDescent="0.25">
      <c r="B25" s="3">
        <v>22</v>
      </c>
      <c r="C25" s="4" t="s">
        <v>25</v>
      </c>
      <c r="D25" s="4">
        <v>97</v>
      </c>
      <c r="E25" s="4"/>
      <c r="F25" s="5">
        <v>1300</v>
      </c>
      <c r="G25" s="24">
        <f t="shared" si="0"/>
        <v>126100</v>
      </c>
      <c r="H25" s="6"/>
    </row>
    <row r="26" spans="2:8" s="7" customFormat="1" ht="12.75" thickBot="1" x14ac:dyDescent="0.25">
      <c r="B26" s="3">
        <v>23</v>
      </c>
      <c r="C26" s="4" t="s">
        <v>26</v>
      </c>
      <c r="D26" s="4">
        <v>35</v>
      </c>
      <c r="E26" s="4"/>
      <c r="F26" s="5">
        <v>1215.2</v>
      </c>
      <c r="G26" s="24">
        <f t="shared" si="0"/>
        <v>42532</v>
      </c>
      <c r="H26" s="6"/>
    </row>
    <row r="27" spans="2:8" s="7" customFormat="1" ht="12.75" thickBot="1" x14ac:dyDescent="0.25">
      <c r="B27" s="3">
        <v>24</v>
      </c>
      <c r="C27" s="4" t="s">
        <v>27</v>
      </c>
      <c r="D27" s="4">
        <v>101</v>
      </c>
      <c r="E27" s="4"/>
      <c r="F27" s="5">
        <v>546.4</v>
      </c>
      <c r="G27" s="24">
        <f t="shared" si="0"/>
        <v>55186.399999999994</v>
      </c>
      <c r="H27" s="6"/>
    </row>
    <row r="28" spans="2:8" s="7" customFormat="1" ht="12.75" thickBot="1" x14ac:dyDescent="0.25">
      <c r="B28" s="3">
        <v>25</v>
      </c>
      <c r="C28" s="4" t="s">
        <v>28</v>
      </c>
      <c r="D28" s="4">
        <v>35</v>
      </c>
      <c r="E28" s="4"/>
      <c r="F28" s="5">
        <v>2184.8000000000002</v>
      </c>
      <c r="G28" s="24">
        <f t="shared" si="0"/>
        <v>76468</v>
      </c>
      <c r="H28" s="6"/>
    </row>
    <row r="29" spans="2:8" s="7" customFormat="1" ht="12.75" thickBot="1" x14ac:dyDescent="0.25">
      <c r="B29" s="3">
        <v>26</v>
      </c>
      <c r="C29" s="4" t="s">
        <v>29</v>
      </c>
      <c r="D29" s="4">
        <v>35</v>
      </c>
      <c r="E29" s="4"/>
      <c r="F29" s="5">
        <v>936</v>
      </c>
      <c r="G29" s="24">
        <f t="shared" si="0"/>
        <v>32760</v>
      </c>
      <c r="H29" s="6"/>
    </row>
    <row r="30" spans="2:8" s="7" customFormat="1" ht="12.75" thickBot="1" x14ac:dyDescent="0.25">
      <c r="B30" s="3">
        <v>27</v>
      </c>
      <c r="C30" s="4" t="s">
        <v>30</v>
      </c>
      <c r="D30" s="4">
        <v>66</v>
      </c>
      <c r="E30" s="4"/>
      <c r="F30" s="5">
        <v>4681.5</v>
      </c>
      <c r="G30" s="24">
        <f t="shared" si="0"/>
        <v>308979</v>
      </c>
      <c r="H30" s="6"/>
    </row>
    <row r="31" spans="2:8" s="7" customFormat="1" ht="12.75" thickBot="1" x14ac:dyDescent="0.25">
      <c r="B31" s="3">
        <v>28</v>
      </c>
      <c r="C31" s="4" t="s">
        <v>31</v>
      </c>
      <c r="D31" s="4">
        <v>66</v>
      </c>
      <c r="E31" s="4"/>
      <c r="F31" s="5">
        <v>2633.25</v>
      </c>
      <c r="G31" s="24">
        <f t="shared" si="0"/>
        <v>173794.5</v>
      </c>
      <c r="H31" s="6"/>
    </row>
    <row r="32" spans="2:8" s="7" customFormat="1" ht="24.75" thickBot="1" x14ac:dyDescent="0.25">
      <c r="B32" s="3">
        <v>29</v>
      </c>
      <c r="C32" s="4" t="s">
        <v>32</v>
      </c>
      <c r="D32" s="4">
        <v>35</v>
      </c>
      <c r="E32" s="4"/>
      <c r="F32" s="5">
        <v>2424.8000000000002</v>
      </c>
      <c r="G32" s="24">
        <f t="shared" si="0"/>
        <v>84868</v>
      </c>
      <c r="H32" s="6"/>
    </row>
    <row r="33" spans="2:8" s="7" customFormat="1" ht="12.75" thickBot="1" x14ac:dyDescent="0.25">
      <c r="B33" s="3">
        <v>30</v>
      </c>
      <c r="C33" s="4" t="s">
        <v>33</v>
      </c>
      <c r="D33" s="4">
        <v>140</v>
      </c>
      <c r="E33" s="4"/>
      <c r="F33" s="5">
        <v>1053</v>
      </c>
      <c r="G33" s="24">
        <f t="shared" si="0"/>
        <v>147420</v>
      </c>
      <c r="H33" s="6"/>
    </row>
    <row r="34" spans="2:8" s="7" customFormat="1" ht="12.75" thickBot="1" x14ac:dyDescent="0.25">
      <c r="B34" s="3">
        <v>31</v>
      </c>
      <c r="C34" s="4" t="s">
        <v>34</v>
      </c>
      <c r="D34" s="4">
        <v>140</v>
      </c>
      <c r="E34" s="4"/>
      <c r="F34" s="5">
        <v>1117.5</v>
      </c>
      <c r="G34" s="24">
        <f t="shared" si="0"/>
        <v>156450</v>
      </c>
      <c r="H34" s="6"/>
    </row>
    <row r="35" spans="2:8" s="7" customFormat="1" ht="12.75" thickBot="1" x14ac:dyDescent="0.25">
      <c r="B35" s="3">
        <v>32</v>
      </c>
      <c r="C35" s="4" t="s">
        <v>35</v>
      </c>
      <c r="D35" s="4">
        <v>140</v>
      </c>
      <c r="E35" s="4"/>
      <c r="F35" s="5">
        <v>1117.5</v>
      </c>
      <c r="G35" s="24">
        <f t="shared" si="0"/>
        <v>156450</v>
      </c>
      <c r="H35" s="6"/>
    </row>
    <row r="36" spans="2:8" s="7" customFormat="1" ht="12.75" thickBot="1" x14ac:dyDescent="0.25">
      <c r="B36" s="3">
        <v>33</v>
      </c>
      <c r="C36" s="4" t="s">
        <v>36</v>
      </c>
      <c r="D36" s="4">
        <v>140</v>
      </c>
      <c r="E36" s="4"/>
      <c r="F36" s="5">
        <v>1521.75</v>
      </c>
      <c r="G36" s="24">
        <f t="shared" si="0"/>
        <v>213045</v>
      </c>
      <c r="H36" s="6"/>
    </row>
    <row r="37" spans="2:8" s="7" customFormat="1" ht="12.75" thickBot="1" x14ac:dyDescent="0.25">
      <c r="B37" s="3">
        <v>34</v>
      </c>
      <c r="C37" s="4" t="s">
        <v>37</v>
      </c>
      <c r="D37" s="4">
        <v>35</v>
      </c>
      <c r="E37" s="4"/>
      <c r="F37" s="5">
        <v>2762.4</v>
      </c>
      <c r="G37" s="24">
        <f t="shared" si="0"/>
        <v>96684</v>
      </c>
      <c r="H37" s="6"/>
    </row>
    <row r="38" spans="2:8" s="7" customFormat="1" ht="12.75" thickBot="1" x14ac:dyDescent="0.25">
      <c r="B38" s="3">
        <v>35</v>
      </c>
      <c r="C38" s="4" t="s">
        <v>38</v>
      </c>
      <c r="D38" s="4">
        <v>35</v>
      </c>
      <c r="E38" s="4"/>
      <c r="F38" s="5">
        <v>16671.75</v>
      </c>
      <c r="G38" s="24">
        <f t="shared" si="0"/>
        <v>583511.25</v>
      </c>
      <c r="H38" s="6"/>
    </row>
    <row r="39" spans="2:8" s="7" customFormat="1" ht="12.75" thickBot="1" x14ac:dyDescent="0.25">
      <c r="B39" s="3">
        <v>36</v>
      </c>
      <c r="C39" s="4" t="s">
        <v>39</v>
      </c>
      <c r="D39" s="4">
        <v>35</v>
      </c>
      <c r="E39" s="4"/>
      <c r="F39" s="5">
        <v>6732.75</v>
      </c>
      <c r="G39" s="24">
        <f t="shared" si="0"/>
        <v>235646.25</v>
      </c>
      <c r="H39" s="6"/>
    </row>
    <row r="40" spans="2:8" s="7" customFormat="1" ht="12.75" thickBot="1" x14ac:dyDescent="0.25">
      <c r="B40" s="3">
        <v>37</v>
      </c>
      <c r="C40" s="4" t="s">
        <v>40</v>
      </c>
      <c r="D40" s="4">
        <v>66</v>
      </c>
      <c r="E40" s="4"/>
      <c r="F40" s="5">
        <v>4578.75</v>
      </c>
      <c r="G40" s="24">
        <f t="shared" si="0"/>
        <v>302197.5</v>
      </c>
      <c r="H40" s="6"/>
    </row>
    <row r="41" spans="2:8" s="7" customFormat="1" ht="12.75" thickBot="1" x14ac:dyDescent="0.25">
      <c r="B41" s="3">
        <v>38</v>
      </c>
      <c r="C41" s="4" t="s">
        <v>41</v>
      </c>
      <c r="D41" s="4">
        <v>31</v>
      </c>
      <c r="E41" s="4"/>
      <c r="F41" s="5">
        <v>14750.25</v>
      </c>
      <c r="G41" s="24">
        <f t="shared" si="0"/>
        <v>457257.75</v>
      </c>
      <c r="H41" s="6"/>
    </row>
    <row r="42" spans="2:8" s="7" customFormat="1" ht="24.75" thickBot="1" x14ac:dyDescent="0.25">
      <c r="B42" s="3">
        <v>39</v>
      </c>
      <c r="C42" s="4" t="s">
        <v>42</v>
      </c>
      <c r="D42" s="4">
        <v>31</v>
      </c>
      <c r="E42" s="4"/>
      <c r="F42" s="5">
        <v>1913.6</v>
      </c>
      <c r="G42" s="24">
        <f t="shared" si="0"/>
        <v>59321.599999999999</v>
      </c>
      <c r="H42" s="6"/>
    </row>
    <row r="43" spans="2:8" s="7" customFormat="1" ht="12.75" thickBot="1" x14ac:dyDescent="0.25">
      <c r="B43" s="3">
        <v>40</v>
      </c>
      <c r="C43" s="4" t="s">
        <v>43</v>
      </c>
      <c r="D43" s="4">
        <v>35</v>
      </c>
      <c r="E43" s="4"/>
      <c r="F43" s="5">
        <v>3893.6</v>
      </c>
      <c r="G43" s="24">
        <f t="shared" si="0"/>
        <v>136276</v>
      </c>
      <c r="H43" s="6"/>
    </row>
    <row r="44" spans="2:8" s="7" customFormat="1" ht="12.75" thickBot="1" x14ac:dyDescent="0.25">
      <c r="B44" s="3">
        <v>41</v>
      </c>
      <c r="C44" s="4" t="s">
        <v>44</v>
      </c>
      <c r="D44" s="4">
        <v>35</v>
      </c>
      <c r="E44" s="4"/>
      <c r="F44" s="5">
        <v>1872.8</v>
      </c>
      <c r="G44" s="24">
        <f t="shared" si="0"/>
        <v>65548</v>
      </c>
      <c r="H44" s="6"/>
    </row>
    <row r="45" spans="2:8" s="7" customFormat="1" ht="12.75" thickBot="1" x14ac:dyDescent="0.25">
      <c r="B45" s="3">
        <v>42</v>
      </c>
      <c r="C45" s="4" t="s">
        <v>45</v>
      </c>
      <c r="D45" s="4">
        <v>35</v>
      </c>
      <c r="E45" s="4"/>
      <c r="F45" s="5">
        <v>92</v>
      </c>
      <c r="G45" s="24">
        <f t="shared" si="0"/>
        <v>3220</v>
      </c>
      <c r="H45" s="6"/>
    </row>
    <row r="46" spans="2:8" s="7" customFormat="1" ht="12.75" thickBot="1" x14ac:dyDescent="0.25">
      <c r="B46" s="3">
        <v>43</v>
      </c>
      <c r="C46" s="4" t="s">
        <v>46</v>
      </c>
      <c r="D46" s="4">
        <v>31</v>
      </c>
      <c r="E46" s="4"/>
      <c r="F46" s="5">
        <v>6639.75</v>
      </c>
      <c r="G46" s="24">
        <f t="shared" si="0"/>
        <v>205832.25</v>
      </c>
      <c r="H46" s="6"/>
    </row>
    <row r="47" spans="2:8" s="7" customFormat="1" ht="12.75" thickBot="1" x14ac:dyDescent="0.25">
      <c r="B47" s="3">
        <v>44</v>
      </c>
      <c r="C47" s="4" t="s">
        <v>47</v>
      </c>
      <c r="D47" s="4">
        <v>31</v>
      </c>
      <c r="E47" s="4"/>
      <c r="F47" s="5">
        <v>3048.8</v>
      </c>
      <c r="G47" s="24">
        <f t="shared" si="0"/>
        <v>94512.8</v>
      </c>
      <c r="H47" s="6"/>
    </row>
    <row r="48" spans="2:8" s="7" customFormat="1" ht="24.75" thickBot="1" x14ac:dyDescent="0.25">
      <c r="B48" s="3">
        <v>45</v>
      </c>
      <c r="C48" s="4" t="s">
        <v>48</v>
      </c>
      <c r="D48" s="4">
        <v>31</v>
      </c>
      <c r="E48" s="4"/>
      <c r="F48" s="5">
        <v>7310.25</v>
      </c>
      <c r="G48" s="24">
        <f t="shared" si="0"/>
        <v>226617.75</v>
      </c>
      <c r="H48" s="6"/>
    </row>
    <row r="49" spans="1:11" s="7" customFormat="1" ht="12.75" thickBot="1" x14ac:dyDescent="0.25">
      <c r="B49" s="3">
        <v>46</v>
      </c>
      <c r="C49" s="4" t="s">
        <v>49</v>
      </c>
      <c r="D49" s="4">
        <v>3</v>
      </c>
      <c r="E49" s="4"/>
      <c r="F49" s="5">
        <v>6636</v>
      </c>
      <c r="G49" s="24">
        <f t="shared" si="0"/>
        <v>19908</v>
      </c>
      <c r="H49" s="6"/>
    </row>
    <row r="50" spans="1:11" s="7" customFormat="1" ht="12.75" thickBot="1" x14ac:dyDescent="0.25">
      <c r="B50" s="3">
        <v>47</v>
      </c>
      <c r="C50" s="4" t="s">
        <v>50</v>
      </c>
      <c r="D50" s="4">
        <v>3</v>
      </c>
      <c r="E50" s="4"/>
      <c r="F50" s="5">
        <v>9710.4</v>
      </c>
      <c r="G50" s="24">
        <f t="shared" si="0"/>
        <v>29131.199999999997</v>
      </c>
      <c r="H50" s="6"/>
    </row>
    <row r="51" spans="1:11" s="7" customFormat="1" ht="12.75" thickBot="1" x14ac:dyDescent="0.25">
      <c r="B51" s="3">
        <v>48</v>
      </c>
      <c r="C51" s="4" t="s">
        <v>51</v>
      </c>
      <c r="D51" s="4">
        <v>3</v>
      </c>
      <c r="E51" s="4"/>
      <c r="F51" s="5">
        <v>7395.2</v>
      </c>
      <c r="G51" s="24">
        <f t="shared" si="0"/>
        <v>22185.599999999999</v>
      </c>
      <c r="H51" s="6"/>
    </row>
    <row r="52" spans="1:11" s="7" customFormat="1" ht="24.75" thickBot="1" x14ac:dyDescent="0.25">
      <c r="B52" s="3">
        <v>49</v>
      </c>
      <c r="C52" s="4" t="s">
        <v>52</v>
      </c>
      <c r="D52" s="4">
        <v>4</v>
      </c>
      <c r="E52" s="4"/>
      <c r="F52" s="5">
        <v>789.6</v>
      </c>
      <c r="G52" s="24">
        <f t="shared" si="0"/>
        <v>3158.4</v>
      </c>
      <c r="H52" s="6"/>
    </row>
    <row r="53" spans="1:11" s="7" customFormat="1" ht="12.75" thickBot="1" x14ac:dyDescent="0.25">
      <c r="B53" s="3">
        <v>50</v>
      </c>
      <c r="C53" s="4" t="s">
        <v>53</v>
      </c>
      <c r="D53" s="4">
        <v>3</v>
      </c>
      <c r="E53" s="4"/>
      <c r="F53" s="5">
        <v>10377.6</v>
      </c>
      <c r="G53" s="24">
        <f t="shared" si="0"/>
        <v>31132.800000000003</v>
      </c>
      <c r="H53" s="6"/>
    </row>
    <row r="54" spans="1:11" s="7" customFormat="1" ht="12.75" thickBot="1" x14ac:dyDescent="0.25">
      <c r="B54" s="3">
        <v>51</v>
      </c>
      <c r="C54" s="4" t="s">
        <v>54</v>
      </c>
      <c r="D54" s="4">
        <v>2</v>
      </c>
      <c r="E54" s="4"/>
      <c r="F54" s="5">
        <v>25023.200000000001</v>
      </c>
      <c r="G54" s="24">
        <f t="shared" si="0"/>
        <v>50046.400000000001</v>
      </c>
      <c r="H54" s="6"/>
    </row>
    <row r="55" spans="1:11" s="7" customFormat="1" ht="24.75" thickBot="1" x14ac:dyDescent="0.25">
      <c r="B55" s="3">
        <v>52</v>
      </c>
      <c r="C55" s="4" t="s">
        <v>55</v>
      </c>
      <c r="D55" s="4">
        <v>5</v>
      </c>
      <c r="E55" s="4"/>
      <c r="F55" s="5">
        <v>90462.75</v>
      </c>
      <c r="G55" s="24">
        <f t="shared" si="0"/>
        <v>452313.75</v>
      </c>
      <c r="H55" s="6"/>
    </row>
    <row r="56" spans="1:11" s="7" customFormat="1" ht="12.75" thickBot="1" x14ac:dyDescent="0.25">
      <c r="B56" s="3">
        <v>53</v>
      </c>
      <c r="C56" s="4" t="s">
        <v>56</v>
      </c>
      <c r="D56" s="4">
        <v>4</v>
      </c>
      <c r="E56" s="4"/>
      <c r="F56" s="5">
        <v>33876.800000000003</v>
      </c>
      <c r="G56" s="24">
        <f t="shared" si="0"/>
        <v>135507.20000000001</v>
      </c>
      <c r="H56" s="6"/>
    </row>
    <row r="57" spans="1:11" s="7" customFormat="1" ht="12.75" thickBot="1" x14ac:dyDescent="0.25">
      <c r="B57" s="3">
        <v>54</v>
      </c>
      <c r="C57" s="4" t="s">
        <v>57</v>
      </c>
      <c r="D57" s="4">
        <v>1</v>
      </c>
      <c r="E57" s="4"/>
      <c r="F57" s="5">
        <v>23675.200000000001</v>
      </c>
      <c r="G57" s="24">
        <f t="shared" si="0"/>
        <v>23675.200000000001</v>
      </c>
      <c r="H57" s="8">
        <f>SUM(G8:G57)</f>
        <v>11427665.6</v>
      </c>
    </row>
    <row r="58" spans="1:11" s="7" customFormat="1" ht="12.75" thickBot="1" x14ac:dyDescent="0.25">
      <c r="B58" s="10"/>
      <c r="C58" s="10"/>
      <c r="D58" s="10"/>
      <c r="E58" s="6"/>
      <c r="F58" s="25" t="s">
        <v>82</v>
      </c>
      <c r="G58" s="26">
        <f>SUM(G4:G57)</f>
        <v>129045110.60000002</v>
      </c>
      <c r="H58" s="56">
        <v>1</v>
      </c>
    </row>
    <row r="59" spans="1:11" s="7" customFormat="1" ht="12.75" thickBot="1" x14ac:dyDescent="0.25">
      <c r="E59" s="6"/>
      <c r="F59" s="25" t="s">
        <v>83</v>
      </c>
      <c r="G59" s="26">
        <f>G58*10%</f>
        <v>12904511.060000002</v>
      </c>
      <c r="H59" s="6"/>
    </row>
    <row r="60" spans="1:11" s="7" customFormat="1" ht="12.75" thickBot="1" x14ac:dyDescent="0.25">
      <c r="E60" s="6"/>
      <c r="F60" s="25" t="s">
        <v>84</v>
      </c>
      <c r="G60" s="26">
        <f>G59*19%</f>
        <v>2451857.1014000005</v>
      </c>
      <c r="H60" s="6"/>
    </row>
    <row r="61" spans="1:11" s="7" customFormat="1" ht="12.75" thickBot="1" x14ac:dyDescent="0.25">
      <c r="E61" s="6"/>
      <c r="F61" s="25" t="s">
        <v>58</v>
      </c>
      <c r="G61" s="26">
        <f>SUM(G58:G60)-0.01</f>
        <v>144401478.75140002</v>
      </c>
      <c r="H61" s="6"/>
    </row>
    <row r="62" spans="1:11" s="7" customFormat="1" ht="12" x14ac:dyDescent="0.2">
      <c r="B62" s="6"/>
      <c r="C62" s="6"/>
      <c r="D62" s="6"/>
      <c r="E62" s="6"/>
      <c r="F62" s="6"/>
      <c r="G62" s="6"/>
      <c r="H62" s="6"/>
    </row>
    <row r="63" spans="1:11" s="7" customFormat="1" ht="12" x14ac:dyDescent="0.2">
      <c r="B63" s="6"/>
      <c r="C63" s="6"/>
      <c r="D63" s="6"/>
      <c r="E63" s="6"/>
      <c r="F63" s="6"/>
      <c r="G63" s="6"/>
      <c r="H63" s="6"/>
    </row>
    <row r="64" spans="1:11" s="7" customFormat="1" ht="12" x14ac:dyDescent="0.2">
      <c r="A64" s="27"/>
      <c r="B64" s="27" t="s">
        <v>87</v>
      </c>
      <c r="C64" s="28" t="s">
        <v>88</v>
      </c>
      <c r="D64" s="28" t="s">
        <v>89</v>
      </c>
      <c r="E64" s="28" t="s">
        <v>90</v>
      </c>
      <c r="F64" s="28" t="s">
        <v>91</v>
      </c>
      <c r="G64" s="6"/>
      <c r="K64" s="6"/>
    </row>
    <row r="65" spans="1:8" s="7" customFormat="1" ht="12" x14ac:dyDescent="0.2">
      <c r="A65" s="29" t="s">
        <v>92</v>
      </c>
      <c r="B65" s="30">
        <v>0.02</v>
      </c>
      <c r="C65" s="31">
        <f>+G65/1.1189999999</f>
        <v>2580902.2120519131</v>
      </c>
      <c r="D65" s="31">
        <f>+C65*10%</f>
        <v>258090.22120519134</v>
      </c>
      <c r="E65" s="31">
        <f>+D65*19%</f>
        <v>49037.142028986353</v>
      </c>
      <c r="F65" s="31">
        <f>+C65+D65+E65</f>
        <v>2888029.5752860908</v>
      </c>
      <c r="G65" s="32">
        <f>G$61*B65</f>
        <v>2888029.5750280004</v>
      </c>
    </row>
    <row r="66" spans="1:8" s="7" customFormat="1" ht="12" x14ac:dyDescent="0.2">
      <c r="A66" s="29" t="s">
        <v>93</v>
      </c>
      <c r="B66" s="30">
        <v>0.97</v>
      </c>
      <c r="C66" s="31">
        <f>+G66/1.1189999999</f>
        <v>125173757.28451778</v>
      </c>
      <c r="D66" s="31">
        <f t="shared" ref="D66:D67" si="1">+C66*10%</f>
        <v>12517375.728451779</v>
      </c>
      <c r="E66" s="31">
        <f t="shared" ref="E66:E67" si="2">+D66*19%</f>
        <v>2378301.388405838</v>
      </c>
      <c r="F66" s="31">
        <f t="shared" ref="F66:F67" si="3">+C66+D66+E66</f>
        <v>140069434.40137538</v>
      </c>
      <c r="G66" s="32">
        <f>G$61*B66</f>
        <v>140069434.38885802</v>
      </c>
    </row>
    <row r="67" spans="1:8" s="7" customFormat="1" ht="12" x14ac:dyDescent="0.2">
      <c r="A67" s="29" t="s">
        <v>94</v>
      </c>
      <c r="B67" s="30">
        <v>0.01</v>
      </c>
      <c r="C67" s="31">
        <f>+G67/1.1189999999</f>
        <v>1290451.1060259566</v>
      </c>
      <c r="D67" s="31">
        <f t="shared" si="1"/>
        <v>129045.11060259567</v>
      </c>
      <c r="E67" s="31">
        <f t="shared" si="2"/>
        <v>24518.571014493176</v>
      </c>
      <c r="F67" s="31">
        <f t="shared" si="3"/>
        <v>1444014.7876430454</v>
      </c>
      <c r="G67" s="32">
        <f>G$61*B67</f>
        <v>1444014.7875140002</v>
      </c>
    </row>
    <row r="68" spans="1:8" s="7" customFormat="1" ht="12" x14ac:dyDescent="0.2">
      <c r="A68" s="29"/>
      <c r="B68" s="29"/>
      <c r="C68" s="33">
        <f>SUM(C65:C67)</f>
        <v>129045110.60259566</v>
      </c>
      <c r="D68" s="33">
        <f t="shared" ref="D68:E68" si="4">SUM(D65:D67)</f>
        <v>12904511.060259566</v>
      </c>
      <c r="E68" s="33">
        <f t="shared" si="4"/>
        <v>2451857.1014493178</v>
      </c>
      <c r="F68" s="33">
        <f>SUM(F65:F67)</f>
        <v>144401478.76430452</v>
      </c>
      <c r="G68" s="32">
        <f>SUM(G65:G67)</f>
        <v>144401478.75140002</v>
      </c>
    </row>
    <row r="69" spans="1:8" s="7" customFormat="1" ht="12" x14ac:dyDescent="0.2">
      <c r="B69" s="6"/>
      <c r="C69" s="6"/>
      <c r="D69" s="6"/>
      <c r="E69" s="6"/>
      <c r="F69" s="6"/>
      <c r="G69" s="6"/>
      <c r="H69" s="6"/>
    </row>
    <row r="70" spans="1:8" s="7" customFormat="1" ht="12" x14ac:dyDescent="0.2">
      <c r="B70" s="6"/>
      <c r="C70" s="6"/>
      <c r="D70" s="6"/>
      <c r="E70" s="6"/>
      <c r="F70" s="6"/>
      <c r="G70" s="6"/>
      <c r="H70" s="6"/>
    </row>
  </sheetData>
  <mergeCells count="2">
    <mergeCell ref="B1:G1"/>
    <mergeCell ref="B2:G2"/>
  </mergeCells>
  <pageMargins left="0.35433070866141736" right="0.47244094488188981" top="0.31496062992125984" bottom="0.35433070866141736" header="0.31496062992125984" footer="0.31496062992125984"/>
  <pageSetup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FEB</vt:lpstr>
      <vt:lpstr>MZO</vt:lpstr>
      <vt:lpstr>ABR</vt:lpstr>
      <vt:lpstr>MAY</vt:lpstr>
      <vt:lpstr>nov</vt:lpstr>
      <vt:lpstr>OCT</vt:lpstr>
      <vt:lpstr>SEP</vt:lpstr>
      <vt:lpstr>Hoja1</vt:lpstr>
      <vt:lpstr>AGO</vt:lpstr>
      <vt:lpstr>JUL</vt:lpstr>
      <vt:lpstr>JUN</vt:lpstr>
      <vt:lpstr>FEB (2)</vt:lpstr>
      <vt:lpstr>Insumos (Oct)</vt:lpstr>
      <vt:lpstr>Insumos</vt:lpstr>
      <vt:lpstr>COTIZ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TECNO-CLEAN SULUCIONES INTEGRALES SAS</dc:creator>
  <cp:lastModifiedBy>Pagaduria Dirección Seccional - N. De Santander - Cúcu</cp:lastModifiedBy>
  <cp:lastPrinted>2025-09-05T16:30:40Z</cp:lastPrinted>
  <dcterms:created xsi:type="dcterms:W3CDTF">2025-03-18T16:58:27Z</dcterms:created>
  <dcterms:modified xsi:type="dcterms:W3CDTF">2025-11-25T21:34:10Z</dcterms:modified>
</cp:coreProperties>
</file>