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/>
  <mc:AlternateContent xmlns:mc="http://schemas.openxmlformats.org/markup-compatibility/2006">
    <mc:Choice Requires="x15">
      <x15ac:absPath xmlns:x15ac="http://schemas.microsoft.com/office/spreadsheetml/2010/11/ac" url="C:\Users\jbvilla\OneDrive - Servicio Nacional de Aprendizaje\CTMA 2024\ASEO Y CAFETERIA 2024\5_FACTURACION\1_Soportes MO Enero 2024\16. PRE-FACTURA\"/>
    </mc:Choice>
  </mc:AlternateContent>
  <xr:revisionPtr revIDLastSave="0" documentId="13_ncr:1_{9E1F1873-6912-4330-A118-D9225F2B7A6B}" xr6:coauthVersionLast="47" xr6:coauthVersionMax="47" xr10:uidLastSave="{00000000-0000-0000-0000-000000000000}"/>
  <bookViews>
    <workbookView xWindow="-120" yWindow="-120" windowWidth="20730" windowHeight="11160" tabRatio="500" firstSheet="1" activeTab="2" xr2:uid="{00000000-000D-0000-FFFF-FFFF00000000}"/>
  </bookViews>
  <sheets>
    <sheet name="insumos " sheetId="11" state="hidden" r:id="rId1"/>
    <sheet name="RESUMEN mes ENERO" sheetId="22" r:id="rId2"/>
    <sheet name="Por sede ENERO" sheetId="27" r:id="rId3"/>
    <sheet name="OPERARIOS CONTRATADOS 12_01_24" sheetId="25" state="hidden" r:id="rId4"/>
    <sheet name="Hoja6" sheetId="19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'insumos '!$A$8:$BI$418</definedName>
    <definedName name="_xlnm._FilterDatabase" localSheetId="3" hidden="1">'OPERARIOS CONTRATADOS 12_01_24'!$B$4:$I$202</definedName>
    <definedName name="_xlnm._FilterDatabase" localSheetId="2" hidden="1">'Por sede ENERO'!$C$2:$K$2</definedName>
    <definedName name="_xlnm._FilterDatabase" localSheetId="1" hidden="1">'RESUMEN mes ENERO'!$B$2:$J$19</definedName>
    <definedName name="_Key1" localSheetId="2">#REF!</definedName>
    <definedName name="_Key1" hidden="1">#REF!</definedName>
    <definedName name="_Order1" hidden="1">255</definedName>
    <definedName name="_Sort" localSheetId="2">#REF!</definedName>
    <definedName name="_Sort" hidden="1">#REF!</definedName>
    <definedName name="CARLOS" localSheetId="2">#REF!</definedName>
    <definedName name="CARLOS" hidden="1">#REF!</definedName>
    <definedName name="Categoria">[1]Listas!$A$2:$A$5</definedName>
    <definedName name="check" localSheetId="3">[2]Listas!$D$2</definedName>
    <definedName name="check">[3]Listas!$D$2</definedName>
    <definedName name="Confirmacion" localSheetId="3">[2]Listas!$E$2:$E$3</definedName>
    <definedName name="Confirmacion" localSheetId="2">#REF!</definedName>
    <definedName name="Confirmacion" localSheetId="1">#REF!</definedName>
    <definedName name="Confirmacion">[4]Listas!$E$2:$E$3</definedName>
    <definedName name="Consulta_desde_msql_enlinea_1" localSheetId="2">#REF!</definedName>
    <definedName name="Consulta_desde_msql_enlinea_1">#REF!</definedName>
    <definedName name="Consulta_desde_msql_enlinea_1_1" localSheetId="2">#REF!</definedName>
    <definedName name="Consulta_desde_msql_enlinea_1_1">#REF!</definedName>
    <definedName name="Consulta_desde_msql_mirror_2" localSheetId="2">#REF!</definedName>
    <definedName name="Consulta_desde_msql_mirror_2">#REF!</definedName>
    <definedName name="dirr" hidden="1">#REF!</definedName>
    <definedName name="ECONOMFAX" localSheetId="2">{"'dir.g'!$A$1","'Horarios'!$A$4:$D$5"}</definedName>
    <definedName name="ECONOMFAX" hidden="1">{"'dir.g'!$A$1","'Horarios'!$A$4:$D$5"}</definedName>
    <definedName name="GRAF" localSheetId="2">{"'dir.g'!$A$1","'Horarios'!$A$4:$D$5"}</definedName>
    <definedName name="GRAF" hidden="1">{"'dir.g'!$A$1","'Horarios'!$A$4:$D$5"}</definedName>
    <definedName name="Hora" localSheetId="3">[2]Listas!$F$2:$F$20</definedName>
    <definedName name="Hora">[5]Listas!$F$2:$F$20</definedName>
    <definedName name="HTML_CodePage" hidden="1">1252</definedName>
    <definedName name="HTML_Control" localSheetId="2">{"'dir.g'!$A$1","'Horarios'!$A$4:$D$5"}</definedName>
    <definedName name="HTML_Control" hidden="1">{"'dir.g'!$A$1","'Horarios'!$A$4:$D$5"}</definedName>
    <definedName name="HTML_Description" hidden="1">""</definedName>
    <definedName name="HTML_Email" hidden="1">""</definedName>
    <definedName name="HTML_Header" hidden="1">"dir.g"</definedName>
    <definedName name="HTML_LastUpdate" hidden="1">"28/01/03"</definedName>
    <definedName name="HTML_LineAfter" hidden="1">FALSE</definedName>
    <definedName name="HTML_LineBefore" hidden="1">FALSE</definedName>
    <definedName name="HTML_Name" hidden="1">"BANCAFE"</definedName>
    <definedName name="HTML_OBDlg2" hidden="1">TRUE</definedName>
    <definedName name="HTML_OBDlg4" hidden="1">TRUE</definedName>
    <definedName name="HTML_OS" hidden="1">0</definedName>
    <definedName name="HTML_PathFile" hidden="1">"E:\Dirtel.htm"</definedName>
    <definedName name="HTML_Title" hidden="1">"Dirtel2002"</definedName>
    <definedName name="meridiano" localSheetId="3">[2]Listas!$G$2:$G$3</definedName>
    <definedName name="meridiano">[5]Listas!$G$2:$G$3</definedName>
    <definedName name="PersonalMT" localSheetId="3">[2]Listas!$I$2:$I$12</definedName>
    <definedName name="PersonalMT">[3]Listas!$I$2:$I$11</definedName>
    <definedName name="PersonalTC" localSheetId="3">[2]Listas!$H$2:$H$12</definedName>
    <definedName name="PersonalTC" localSheetId="2">[6]Listas!$H$2:$H$12</definedName>
    <definedName name="PersonalTC" localSheetId="1">[6]Listas!$H$2:$H$12</definedName>
    <definedName name="PersonalTC">[3]Listas!$H$2:$H$12</definedName>
    <definedName name="PersonalTurno">[2]Listas!$J$2:$J$4</definedName>
    <definedName name="QWE" localSheetId="2">#REF!</definedName>
    <definedName name="QWE" hidden="1">#REF!</definedName>
    <definedName name="RegionCobertura">[2]Listas!$A$2:$A$19</definedName>
    <definedName name="SS" localSheetId="2">{"'dir.g'!$A$1","'Horarios'!$A$4:$D$5"}</definedName>
    <definedName name="SS" hidden="1">{"'dir.g'!$A$1","'Horarios'!$A$4:$D$5"}</definedName>
    <definedName name="SSSS" localSheetId="2">{"'dir.g'!$A$1","'Horarios'!$A$4:$D$5"}</definedName>
    <definedName name="SSSS" hidden="1">{"'dir.g'!$A$1","'Horarios'!$A$4:$D$5"}</definedName>
    <definedName name="t" localSheetId="2">{"'dir.g'!$A$1","'Horarios'!$A$4:$D$5"}</definedName>
    <definedName name="t" hidden="1">{"'dir.g'!$A$1","'Horarios'!$A$4:$D$5"}</definedName>
    <definedName name="TAT" localSheetId="2">{"'dir.g'!$A$1","'Horarios'!$A$4:$D$5"}</definedName>
    <definedName name="TAT" hidden="1">{"'dir.g'!$A$1","'Horarios'!$A$4:$D$5"}</definedName>
    <definedName name="TipoInstalacion">[2]Listas!$B$2:$B$7</definedName>
    <definedName name="TipoServicioSede" localSheetId="3">[2]Listas!$C$2:$C$5</definedName>
    <definedName name="TipoServicioSede">[3]Listas!$C$2:$C$5</definedName>
    <definedName name="_xlnm.Print_Titles">#N/A</definedName>
    <definedName name="TS" localSheetId="2">{"'dir.g'!$A$1","'Horarios'!$A$4:$D$5"}</definedName>
    <definedName name="TS" hidden="1">{"'dir.g'!$A$1","'Horarios'!$A$4:$D$5"}</definedName>
    <definedName name="txc" localSheetId="2">{"'dir.g'!$A$1","'Horarios'!$A$4:$D$5"}</definedName>
    <definedName name="txc" hidden="1">{"'dir.g'!$A$1","'Horarios'!$A$4:$D$5"}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2" i="27" l="1"/>
  <c r="E102" i="27"/>
  <c r="H102" i="27" s="1"/>
  <c r="G24" i="27"/>
  <c r="H24" i="27" s="1"/>
  <c r="I102" i="27" l="1"/>
  <c r="J102" i="27" s="1"/>
  <c r="I24" i="27"/>
  <c r="J24" i="27" s="1"/>
  <c r="C121" i="27"/>
  <c r="G120" i="27"/>
  <c r="E120" i="27"/>
  <c r="G119" i="27"/>
  <c r="E119" i="27"/>
  <c r="G118" i="27"/>
  <c r="E118" i="27"/>
  <c r="G117" i="27"/>
  <c r="E117" i="27"/>
  <c r="G116" i="27"/>
  <c r="E116" i="27"/>
  <c r="G115" i="27"/>
  <c r="E115" i="27"/>
  <c r="G114" i="27"/>
  <c r="E114" i="27"/>
  <c r="G113" i="27"/>
  <c r="E113" i="27"/>
  <c r="G112" i="27"/>
  <c r="E112" i="27"/>
  <c r="G111" i="27"/>
  <c r="E111" i="27"/>
  <c r="G110" i="27"/>
  <c r="E110" i="27"/>
  <c r="G109" i="27"/>
  <c r="E109" i="27"/>
  <c r="G108" i="27"/>
  <c r="E108" i="27"/>
  <c r="G107" i="27"/>
  <c r="E107" i="27"/>
  <c r="G106" i="27"/>
  <c r="E106" i="27"/>
  <c r="G105" i="27"/>
  <c r="E105" i="27"/>
  <c r="G104" i="27"/>
  <c r="E104" i="27"/>
  <c r="G103" i="27"/>
  <c r="E103" i="27"/>
  <c r="G101" i="27"/>
  <c r="E101" i="27"/>
  <c r="G100" i="27"/>
  <c r="E100" i="27"/>
  <c r="G99" i="27"/>
  <c r="E99" i="27"/>
  <c r="G98" i="27"/>
  <c r="E98" i="27"/>
  <c r="G97" i="27"/>
  <c r="E97" i="27"/>
  <c r="G96" i="27"/>
  <c r="E96" i="27"/>
  <c r="G95" i="27"/>
  <c r="E95" i="27"/>
  <c r="G94" i="27"/>
  <c r="E94" i="27"/>
  <c r="G93" i="27"/>
  <c r="E93" i="27"/>
  <c r="G92" i="27"/>
  <c r="E92" i="27"/>
  <c r="G91" i="27"/>
  <c r="E91" i="27"/>
  <c r="G90" i="27"/>
  <c r="E90" i="27"/>
  <c r="G89" i="27"/>
  <c r="E89" i="27"/>
  <c r="G88" i="27"/>
  <c r="E88" i="27"/>
  <c r="G87" i="27"/>
  <c r="E87" i="27"/>
  <c r="G86" i="27"/>
  <c r="E86" i="27"/>
  <c r="G85" i="27"/>
  <c r="E85" i="27"/>
  <c r="G84" i="27"/>
  <c r="E84" i="27"/>
  <c r="G83" i="27"/>
  <c r="E83" i="27"/>
  <c r="G82" i="27"/>
  <c r="E82" i="27"/>
  <c r="G81" i="27"/>
  <c r="E81" i="27"/>
  <c r="G80" i="27"/>
  <c r="E80" i="27"/>
  <c r="C76" i="27"/>
  <c r="G75" i="27"/>
  <c r="C128" i="27" s="1"/>
  <c r="E75" i="27"/>
  <c r="G74" i="27"/>
  <c r="E74" i="27"/>
  <c r="G73" i="27"/>
  <c r="E73" i="27"/>
  <c r="G72" i="27"/>
  <c r="E72" i="27"/>
  <c r="G71" i="27"/>
  <c r="E71" i="27"/>
  <c r="G70" i="27"/>
  <c r="E70" i="27"/>
  <c r="G69" i="27"/>
  <c r="E69" i="27"/>
  <c r="G68" i="27"/>
  <c r="E68" i="27"/>
  <c r="G67" i="27"/>
  <c r="E67" i="27"/>
  <c r="G66" i="27"/>
  <c r="E66" i="27"/>
  <c r="G65" i="27"/>
  <c r="E65" i="27"/>
  <c r="G64" i="27"/>
  <c r="E64" i="27"/>
  <c r="G63" i="27"/>
  <c r="E63" i="27"/>
  <c r="G62" i="27"/>
  <c r="E62" i="27"/>
  <c r="G61" i="27"/>
  <c r="E61" i="27"/>
  <c r="G60" i="27"/>
  <c r="E60" i="27"/>
  <c r="G59" i="27"/>
  <c r="E59" i="27"/>
  <c r="G58" i="27"/>
  <c r="E58" i="27"/>
  <c r="G57" i="27"/>
  <c r="E57" i="27"/>
  <c r="G56" i="27"/>
  <c r="E56" i="27"/>
  <c r="G55" i="27"/>
  <c r="E55" i="27"/>
  <c r="G54" i="27"/>
  <c r="E54" i="27"/>
  <c r="G53" i="27"/>
  <c r="E53" i="27"/>
  <c r="G52" i="27"/>
  <c r="E52" i="27"/>
  <c r="G51" i="27"/>
  <c r="E51" i="27"/>
  <c r="G50" i="27"/>
  <c r="E50" i="27"/>
  <c r="G49" i="27"/>
  <c r="E49" i="27"/>
  <c r="G48" i="27"/>
  <c r="E48" i="27"/>
  <c r="G47" i="27"/>
  <c r="E47" i="27"/>
  <c r="G46" i="27"/>
  <c r="E46" i="27"/>
  <c r="G45" i="27"/>
  <c r="E45" i="27"/>
  <c r="G44" i="27"/>
  <c r="E44" i="27"/>
  <c r="G43" i="27"/>
  <c r="E43" i="27"/>
  <c r="G42" i="27"/>
  <c r="E42" i="27"/>
  <c r="G41" i="27"/>
  <c r="E41" i="27"/>
  <c r="G40" i="27"/>
  <c r="E40" i="27"/>
  <c r="G39" i="27"/>
  <c r="E39" i="27"/>
  <c r="G38" i="27"/>
  <c r="E38" i="27"/>
  <c r="G37" i="27"/>
  <c r="E37" i="27"/>
  <c r="G36" i="27"/>
  <c r="E36" i="27"/>
  <c r="G35" i="27"/>
  <c r="E35" i="27"/>
  <c r="G34" i="27"/>
  <c r="E34" i="27"/>
  <c r="G33" i="27"/>
  <c r="E33" i="27"/>
  <c r="G32" i="27"/>
  <c r="E32" i="27"/>
  <c r="G31" i="27"/>
  <c r="E31" i="27"/>
  <c r="G30" i="27"/>
  <c r="E30" i="27"/>
  <c r="G29" i="27"/>
  <c r="E29" i="27"/>
  <c r="G28" i="27"/>
  <c r="E28" i="27"/>
  <c r="G27" i="27"/>
  <c r="E27" i="27"/>
  <c r="G26" i="27"/>
  <c r="E26" i="27"/>
  <c r="G25" i="27"/>
  <c r="E25" i="27"/>
  <c r="G23" i="27"/>
  <c r="E23" i="27"/>
  <c r="G22" i="27"/>
  <c r="E22" i="27"/>
  <c r="G21" i="27"/>
  <c r="E21" i="27"/>
  <c r="G20" i="27"/>
  <c r="E20" i="27"/>
  <c r="G19" i="27"/>
  <c r="E19" i="27"/>
  <c r="G18" i="27"/>
  <c r="E18" i="27"/>
  <c r="G17" i="27"/>
  <c r="E17" i="27"/>
  <c r="G16" i="27"/>
  <c r="E16" i="27"/>
  <c r="G15" i="27"/>
  <c r="E15" i="27"/>
  <c r="G14" i="27"/>
  <c r="E14" i="27"/>
  <c r="G13" i="27"/>
  <c r="E13" i="27"/>
  <c r="G12" i="27"/>
  <c r="E12" i="27"/>
  <c r="G11" i="27"/>
  <c r="E11" i="27"/>
  <c r="G10" i="27"/>
  <c r="E10" i="27"/>
  <c r="G9" i="27"/>
  <c r="E9" i="27"/>
  <c r="G8" i="27"/>
  <c r="E8" i="27"/>
  <c r="G7" i="27"/>
  <c r="E7" i="27"/>
  <c r="G6" i="27"/>
  <c r="E6" i="27"/>
  <c r="G5" i="27"/>
  <c r="E5" i="27"/>
  <c r="S4" i="27"/>
  <c r="P4" i="27"/>
  <c r="G4" i="27"/>
  <c r="E4" i="27"/>
  <c r="T3" i="27"/>
  <c r="R3" i="27"/>
  <c r="R4" i="27" s="1"/>
  <c r="G3" i="27"/>
  <c r="E3" i="27"/>
  <c r="J33" i="22"/>
  <c r="F11" i="22"/>
  <c r="G11" i="22" s="1"/>
  <c r="H11" i="22" s="1"/>
  <c r="F26" i="22"/>
  <c r="G26" i="22" s="1"/>
  <c r="H26" i="22" s="1"/>
  <c r="F24" i="22"/>
  <c r="G24" i="22" s="1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5" i="25"/>
  <c r="H36" i="27" l="1"/>
  <c r="I36" i="27" s="1"/>
  <c r="K102" i="27"/>
  <c r="H94" i="27"/>
  <c r="I94" i="27" s="1"/>
  <c r="J94" i="27" s="1"/>
  <c r="U3" i="27"/>
  <c r="U4" i="27" s="1"/>
  <c r="H6" i="27"/>
  <c r="H8" i="27"/>
  <c r="I8" i="27" s="1"/>
  <c r="J8" i="27" s="1"/>
  <c r="H12" i="27"/>
  <c r="I12" i="27" s="1"/>
  <c r="J12" i="27" s="1"/>
  <c r="H16" i="27"/>
  <c r="I16" i="27" s="1"/>
  <c r="J16" i="27" s="1"/>
  <c r="H20" i="27"/>
  <c r="I20" i="27" s="1"/>
  <c r="J20" i="27" s="1"/>
  <c r="H86" i="27"/>
  <c r="H103" i="27"/>
  <c r="I103" i="27" s="1"/>
  <c r="J103" i="27" s="1"/>
  <c r="H111" i="27"/>
  <c r="I111" i="27" s="1"/>
  <c r="J111" i="27" s="1"/>
  <c r="H119" i="27"/>
  <c r="H5" i="27"/>
  <c r="I5" i="27" s="1"/>
  <c r="J5" i="27" s="1"/>
  <c r="H7" i="27"/>
  <c r="I7" i="27" s="1"/>
  <c r="J7" i="27" s="1"/>
  <c r="H9" i="27"/>
  <c r="I9" i="27" s="1"/>
  <c r="J9" i="27" s="1"/>
  <c r="H17" i="27"/>
  <c r="I17" i="27" s="1"/>
  <c r="J17" i="27" s="1"/>
  <c r="H19" i="27"/>
  <c r="I19" i="27" s="1"/>
  <c r="J19" i="27" s="1"/>
  <c r="H21" i="27"/>
  <c r="I21" i="27" s="1"/>
  <c r="J21" i="27" s="1"/>
  <c r="K21" i="27" s="1"/>
  <c r="K24" i="27"/>
  <c r="H25" i="27"/>
  <c r="I25" i="27" s="1"/>
  <c r="J25" i="27" s="1"/>
  <c r="H29" i="27"/>
  <c r="I29" i="27" s="1"/>
  <c r="J29" i="27" s="1"/>
  <c r="H57" i="27"/>
  <c r="I57" i="27" s="1"/>
  <c r="J57" i="27" s="1"/>
  <c r="H73" i="27"/>
  <c r="I73" i="27" s="1"/>
  <c r="J73" i="27" s="1"/>
  <c r="H23" i="27"/>
  <c r="I23" i="27" s="1"/>
  <c r="J23" i="27" s="1"/>
  <c r="H34" i="27"/>
  <c r="I34" i="27" s="1"/>
  <c r="J34" i="27" s="1"/>
  <c r="H22" i="27"/>
  <c r="I22" i="27" s="1"/>
  <c r="J22" i="27" s="1"/>
  <c r="H33" i="27"/>
  <c r="I33" i="27" s="1"/>
  <c r="J33" i="27" s="1"/>
  <c r="H65" i="27"/>
  <c r="I65" i="27" s="1"/>
  <c r="J65" i="27" s="1"/>
  <c r="H81" i="27"/>
  <c r="I81" i="27" s="1"/>
  <c r="J81" i="27" s="1"/>
  <c r="H89" i="27"/>
  <c r="I89" i="27" s="1"/>
  <c r="J89" i="27" s="1"/>
  <c r="H97" i="27"/>
  <c r="I97" i="27" s="1"/>
  <c r="J97" i="27" s="1"/>
  <c r="H108" i="27"/>
  <c r="I108" i="27" s="1"/>
  <c r="J108" i="27" s="1"/>
  <c r="H114" i="27"/>
  <c r="I114" i="27" s="1"/>
  <c r="J114" i="27" s="1"/>
  <c r="H116" i="27"/>
  <c r="I116" i="27" s="1"/>
  <c r="J116" i="27" s="1"/>
  <c r="H11" i="27"/>
  <c r="I11" i="27" s="1"/>
  <c r="J11" i="27" s="1"/>
  <c r="H14" i="27"/>
  <c r="I14" i="27" s="1"/>
  <c r="H26" i="27"/>
  <c r="I26" i="27" s="1"/>
  <c r="J26" i="27" s="1"/>
  <c r="H28" i="27"/>
  <c r="I28" i="27" s="1"/>
  <c r="J28" i="27" s="1"/>
  <c r="H31" i="27"/>
  <c r="I31" i="27" s="1"/>
  <c r="J31" i="27" s="1"/>
  <c r="H40" i="27"/>
  <c r="I40" i="27" s="1"/>
  <c r="J40" i="27" s="1"/>
  <c r="K40" i="27" s="1"/>
  <c r="H44" i="27"/>
  <c r="I44" i="27" s="1"/>
  <c r="J44" i="27" s="1"/>
  <c r="K44" i="27" s="1"/>
  <c r="H48" i="27"/>
  <c r="I48" i="27" s="1"/>
  <c r="J48" i="27" s="1"/>
  <c r="K48" i="27" s="1"/>
  <c r="H52" i="27"/>
  <c r="I52" i="27" s="1"/>
  <c r="J52" i="27" s="1"/>
  <c r="H54" i="27"/>
  <c r="I54" i="27" s="1"/>
  <c r="J54" i="27" s="1"/>
  <c r="H60" i="27"/>
  <c r="I60" i="27" s="1"/>
  <c r="J60" i="27" s="1"/>
  <c r="H62" i="27"/>
  <c r="I62" i="27" s="1"/>
  <c r="J62" i="27" s="1"/>
  <c r="H68" i="27"/>
  <c r="I68" i="27" s="1"/>
  <c r="J68" i="27" s="1"/>
  <c r="H70" i="27"/>
  <c r="I70" i="27" s="1"/>
  <c r="J70" i="27" s="1"/>
  <c r="E121" i="27"/>
  <c r="H10" i="27"/>
  <c r="H27" i="27"/>
  <c r="I27" i="27" s="1"/>
  <c r="J27" i="27" s="1"/>
  <c r="H83" i="27"/>
  <c r="I83" i="27" s="1"/>
  <c r="J83" i="27" s="1"/>
  <c r="H91" i="27"/>
  <c r="I91" i="27" s="1"/>
  <c r="J91" i="27" s="1"/>
  <c r="H99" i="27"/>
  <c r="I99" i="27" s="1"/>
  <c r="J99" i="27" s="1"/>
  <c r="H106" i="27"/>
  <c r="I106" i="27" s="1"/>
  <c r="J106" i="27" s="1"/>
  <c r="H13" i="27"/>
  <c r="I13" i="27" s="1"/>
  <c r="J13" i="27" s="1"/>
  <c r="H15" i="27"/>
  <c r="I15" i="27" s="1"/>
  <c r="J15" i="27" s="1"/>
  <c r="H18" i="27"/>
  <c r="I18" i="27" s="1"/>
  <c r="H30" i="27"/>
  <c r="I30" i="27" s="1"/>
  <c r="J30" i="27" s="1"/>
  <c r="H32" i="27"/>
  <c r="I32" i="27" s="1"/>
  <c r="J32" i="27" s="1"/>
  <c r="I6" i="27"/>
  <c r="J6" i="27" s="1"/>
  <c r="I10" i="27"/>
  <c r="J10" i="27" s="1"/>
  <c r="V3" i="27"/>
  <c r="V4" i="27" s="1"/>
  <c r="H35" i="27"/>
  <c r="I35" i="27" s="1"/>
  <c r="J35" i="27" s="1"/>
  <c r="H47" i="27"/>
  <c r="I47" i="27" s="1"/>
  <c r="J47" i="27" s="1"/>
  <c r="K47" i="27" s="1"/>
  <c r="H51" i="27"/>
  <c r="H67" i="27"/>
  <c r="H88" i="27"/>
  <c r="I88" i="27" s="1"/>
  <c r="J88" i="27" s="1"/>
  <c r="H105" i="27"/>
  <c r="I105" i="27" s="1"/>
  <c r="J105" i="27" s="1"/>
  <c r="E76" i="27"/>
  <c r="H38" i="27"/>
  <c r="I38" i="27" s="1"/>
  <c r="J38" i="27" s="1"/>
  <c r="H42" i="27"/>
  <c r="I42" i="27" s="1"/>
  <c r="J42" i="27" s="1"/>
  <c r="K42" i="27" s="1"/>
  <c r="H46" i="27"/>
  <c r="I46" i="27" s="1"/>
  <c r="J46" i="27" s="1"/>
  <c r="K46" i="27" s="1"/>
  <c r="H50" i="27"/>
  <c r="I50" i="27" s="1"/>
  <c r="J50" i="27" s="1"/>
  <c r="H53" i="27"/>
  <c r="H56" i="27"/>
  <c r="I56" i="27" s="1"/>
  <c r="J56" i="27" s="1"/>
  <c r="H58" i="27"/>
  <c r="I58" i="27" s="1"/>
  <c r="J58" i="27" s="1"/>
  <c r="H61" i="27"/>
  <c r="I61" i="27" s="1"/>
  <c r="J61" i="27" s="1"/>
  <c r="H64" i="27"/>
  <c r="I64" i="27" s="1"/>
  <c r="J64" i="27" s="1"/>
  <c r="H66" i="27"/>
  <c r="I66" i="27" s="1"/>
  <c r="J66" i="27" s="1"/>
  <c r="H69" i="27"/>
  <c r="H72" i="27"/>
  <c r="I72" i="27" s="1"/>
  <c r="J72" i="27" s="1"/>
  <c r="H74" i="27"/>
  <c r="I74" i="27" s="1"/>
  <c r="J74" i="27" s="1"/>
  <c r="C124" i="27"/>
  <c r="H82" i="27"/>
  <c r="I82" i="27" s="1"/>
  <c r="J82" i="27" s="1"/>
  <c r="H85" i="27"/>
  <c r="I85" i="27" s="1"/>
  <c r="J85" i="27" s="1"/>
  <c r="H87" i="27"/>
  <c r="H90" i="27"/>
  <c r="I90" i="27" s="1"/>
  <c r="J90" i="27" s="1"/>
  <c r="H93" i="27"/>
  <c r="I93" i="27" s="1"/>
  <c r="J93" i="27" s="1"/>
  <c r="H95" i="27"/>
  <c r="H98" i="27"/>
  <c r="I98" i="27" s="1"/>
  <c r="J98" i="27" s="1"/>
  <c r="H101" i="27"/>
  <c r="I101" i="27" s="1"/>
  <c r="J101" i="27" s="1"/>
  <c r="H104" i="27"/>
  <c r="H107" i="27"/>
  <c r="I107" i="27" s="1"/>
  <c r="J107" i="27" s="1"/>
  <c r="H110" i="27"/>
  <c r="I110" i="27" s="1"/>
  <c r="J110" i="27" s="1"/>
  <c r="H112" i="27"/>
  <c r="H115" i="27"/>
  <c r="I115" i="27" s="1"/>
  <c r="J115" i="27" s="1"/>
  <c r="H118" i="27"/>
  <c r="I118" i="27" s="1"/>
  <c r="J118" i="27" s="1"/>
  <c r="H120" i="27"/>
  <c r="H39" i="27"/>
  <c r="I39" i="27" s="1"/>
  <c r="J39" i="27" s="1"/>
  <c r="K39" i="27" s="1"/>
  <c r="H43" i="27"/>
  <c r="I43" i="27" s="1"/>
  <c r="J43" i="27" s="1"/>
  <c r="K43" i="27" s="1"/>
  <c r="H59" i="27"/>
  <c r="H80" i="27"/>
  <c r="I80" i="27" s="1"/>
  <c r="J80" i="27" s="1"/>
  <c r="K80" i="27" s="1"/>
  <c r="H96" i="27"/>
  <c r="I96" i="27" s="1"/>
  <c r="J96" i="27" s="1"/>
  <c r="H113" i="27"/>
  <c r="I113" i="27" s="1"/>
  <c r="J113" i="27" s="1"/>
  <c r="H37" i="27"/>
  <c r="I37" i="27" s="1"/>
  <c r="J37" i="27" s="1"/>
  <c r="K37" i="27" s="1"/>
  <c r="H41" i="27"/>
  <c r="I41" i="27" s="1"/>
  <c r="J41" i="27" s="1"/>
  <c r="H45" i="27"/>
  <c r="I45" i="27" s="1"/>
  <c r="J45" i="27" s="1"/>
  <c r="K45" i="27" s="1"/>
  <c r="H49" i="27"/>
  <c r="I49" i="27" s="1"/>
  <c r="J49" i="27" s="1"/>
  <c r="K49" i="27" s="1"/>
  <c r="H55" i="27"/>
  <c r="H63" i="27"/>
  <c r="H71" i="27"/>
  <c r="H84" i="27"/>
  <c r="I84" i="27" s="1"/>
  <c r="J84" i="27" s="1"/>
  <c r="H92" i="27"/>
  <c r="I92" i="27" s="1"/>
  <c r="J92" i="27" s="1"/>
  <c r="H100" i="27"/>
  <c r="I100" i="27" s="1"/>
  <c r="J100" i="27" s="1"/>
  <c r="H109" i="27"/>
  <c r="I109" i="27" s="1"/>
  <c r="J109" i="27" s="1"/>
  <c r="H117" i="27"/>
  <c r="I117" i="27" s="1"/>
  <c r="J117" i="27" s="1"/>
  <c r="H3" i="27"/>
  <c r="H4" i="27"/>
  <c r="J36" i="27"/>
  <c r="K36" i="27" s="1"/>
  <c r="I119" i="27"/>
  <c r="J119" i="27" s="1"/>
  <c r="I69" i="27"/>
  <c r="J69" i="27" s="1"/>
  <c r="H75" i="27"/>
  <c r="K93" i="27"/>
  <c r="I11" i="22"/>
  <c r="J11" i="22"/>
  <c r="I26" i="22"/>
  <c r="J26" i="22" s="1"/>
  <c r="H24" i="22"/>
  <c r="I24" i="22" s="1"/>
  <c r="I55" i="25"/>
  <c r="L55" i="25" s="1"/>
  <c r="M55" i="25" s="1"/>
  <c r="N55" i="25" s="1"/>
  <c r="I133" i="25"/>
  <c r="L133" i="25" s="1"/>
  <c r="M133" i="25" s="1"/>
  <c r="N133" i="25" s="1"/>
  <c r="I85" i="25"/>
  <c r="L85" i="25" s="1"/>
  <c r="I115" i="25"/>
  <c r="L115" i="25" s="1"/>
  <c r="M115" i="25" s="1"/>
  <c r="N115" i="25" s="1"/>
  <c r="I142" i="25"/>
  <c r="L142" i="25" s="1"/>
  <c r="M142" i="25" s="1"/>
  <c r="N142" i="25" s="1"/>
  <c r="I6" i="25"/>
  <c r="I7" i="25"/>
  <c r="L7" i="25" s="1"/>
  <c r="M7" i="25" s="1"/>
  <c r="N7" i="25" s="1"/>
  <c r="I8" i="25"/>
  <c r="L8" i="25" s="1"/>
  <c r="I9" i="25"/>
  <c r="L9" i="25" s="1"/>
  <c r="M9" i="25" s="1"/>
  <c r="N9" i="25" s="1"/>
  <c r="O9" i="25" s="1"/>
  <c r="I10" i="25"/>
  <c r="L10" i="25" s="1"/>
  <c r="M10" i="25" s="1"/>
  <c r="N10" i="25" s="1"/>
  <c r="I11" i="25"/>
  <c r="L11" i="25" s="1"/>
  <c r="M11" i="25" s="1"/>
  <c r="N11" i="25" s="1"/>
  <c r="I12" i="25"/>
  <c r="L12" i="25" s="1"/>
  <c r="M12" i="25" s="1"/>
  <c r="N12" i="25" s="1"/>
  <c r="I13" i="25"/>
  <c r="L13" i="25" s="1"/>
  <c r="I14" i="25"/>
  <c r="L14" i="25" s="1"/>
  <c r="I15" i="25"/>
  <c r="L15" i="25" s="1"/>
  <c r="I16" i="25"/>
  <c r="L16" i="25" s="1"/>
  <c r="I17" i="25"/>
  <c r="L17" i="25" s="1"/>
  <c r="M17" i="25" s="1"/>
  <c r="N17" i="25" s="1"/>
  <c r="I18" i="25"/>
  <c r="L18" i="25" s="1"/>
  <c r="M18" i="25" s="1"/>
  <c r="N18" i="25" s="1"/>
  <c r="I19" i="25"/>
  <c r="L19" i="25" s="1"/>
  <c r="M19" i="25" s="1"/>
  <c r="N19" i="25" s="1"/>
  <c r="I20" i="25"/>
  <c r="L20" i="25" s="1"/>
  <c r="M20" i="25" s="1"/>
  <c r="N20" i="25" s="1"/>
  <c r="I21" i="25"/>
  <c r="L21" i="25" s="1"/>
  <c r="I22" i="25"/>
  <c r="L22" i="25" s="1"/>
  <c r="M22" i="25" s="1"/>
  <c r="N22" i="25" s="1"/>
  <c r="I23" i="25"/>
  <c r="L23" i="25" s="1"/>
  <c r="I24" i="25"/>
  <c r="L24" i="25" s="1"/>
  <c r="I25" i="25"/>
  <c r="L25" i="25" s="1"/>
  <c r="I26" i="25"/>
  <c r="L26" i="25" s="1"/>
  <c r="I27" i="25"/>
  <c r="L27" i="25" s="1"/>
  <c r="I28" i="25"/>
  <c r="L28" i="25" s="1"/>
  <c r="I29" i="25"/>
  <c r="L29" i="25" s="1"/>
  <c r="M29" i="25" s="1"/>
  <c r="N29" i="25" s="1"/>
  <c r="I30" i="25"/>
  <c r="L30" i="25" s="1"/>
  <c r="I31" i="25"/>
  <c r="L31" i="25" s="1"/>
  <c r="M31" i="25" s="1"/>
  <c r="N31" i="25" s="1"/>
  <c r="I32" i="25"/>
  <c r="L32" i="25" s="1"/>
  <c r="I33" i="25"/>
  <c r="L33" i="25" s="1"/>
  <c r="M33" i="25" s="1"/>
  <c r="N33" i="25" s="1"/>
  <c r="I34" i="25"/>
  <c r="L34" i="25" s="1"/>
  <c r="M34" i="25" s="1"/>
  <c r="N34" i="25" s="1"/>
  <c r="I35" i="25"/>
  <c r="L35" i="25" s="1"/>
  <c r="I36" i="25"/>
  <c r="L36" i="25" s="1"/>
  <c r="M36" i="25" s="1"/>
  <c r="N36" i="25" s="1"/>
  <c r="I37" i="25"/>
  <c r="L37" i="25" s="1"/>
  <c r="M37" i="25" s="1"/>
  <c r="N37" i="25" s="1"/>
  <c r="I38" i="25"/>
  <c r="L38" i="25" s="1"/>
  <c r="M38" i="25" s="1"/>
  <c r="N38" i="25" s="1"/>
  <c r="I39" i="25"/>
  <c r="L39" i="25" s="1"/>
  <c r="M39" i="25" s="1"/>
  <c r="N39" i="25" s="1"/>
  <c r="I40" i="25"/>
  <c r="L40" i="25" s="1"/>
  <c r="M40" i="25" s="1"/>
  <c r="N40" i="25" s="1"/>
  <c r="I41" i="25"/>
  <c r="L41" i="25" s="1"/>
  <c r="I42" i="25"/>
  <c r="L42" i="25" s="1"/>
  <c r="I43" i="25"/>
  <c r="L43" i="25" s="1"/>
  <c r="I44" i="25"/>
  <c r="L44" i="25" s="1"/>
  <c r="M44" i="25" s="1"/>
  <c r="N44" i="25" s="1"/>
  <c r="I45" i="25"/>
  <c r="L45" i="25" s="1"/>
  <c r="I46" i="25"/>
  <c r="L46" i="25" s="1"/>
  <c r="M46" i="25" s="1"/>
  <c r="N46" i="25" s="1"/>
  <c r="I47" i="25"/>
  <c r="L47" i="25" s="1"/>
  <c r="I48" i="25"/>
  <c r="L48" i="25" s="1"/>
  <c r="I49" i="25"/>
  <c r="L49" i="25" s="1"/>
  <c r="M49" i="25" s="1"/>
  <c r="N49" i="25" s="1"/>
  <c r="I50" i="25"/>
  <c r="L50" i="25" s="1"/>
  <c r="M50" i="25" s="1"/>
  <c r="N50" i="25" s="1"/>
  <c r="I51" i="25"/>
  <c r="L51" i="25" s="1"/>
  <c r="I52" i="25"/>
  <c r="L52" i="25" s="1"/>
  <c r="M52" i="25" s="1"/>
  <c r="N52" i="25" s="1"/>
  <c r="I53" i="25"/>
  <c r="L53" i="25" s="1"/>
  <c r="M53" i="25" s="1"/>
  <c r="I54" i="25"/>
  <c r="L54" i="25" s="1"/>
  <c r="M54" i="25" s="1"/>
  <c r="N54" i="25" s="1"/>
  <c r="I56" i="25"/>
  <c r="L56" i="25" s="1"/>
  <c r="I57" i="25"/>
  <c r="L57" i="25" s="1"/>
  <c r="M57" i="25" s="1"/>
  <c r="N57" i="25" s="1"/>
  <c r="I58" i="25"/>
  <c r="L58" i="25" s="1"/>
  <c r="M58" i="25" s="1"/>
  <c r="N58" i="25" s="1"/>
  <c r="I59" i="25"/>
  <c r="L59" i="25" s="1"/>
  <c r="M59" i="25" s="1"/>
  <c r="N59" i="25" s="1"/>
  <c r="I60" i="25"/>
  <c r="L60" i="25" s="1"/>
  <c r="I61" i="25"/>
  <c r="L61" i="25" s="1"/>
  <c r="I62" i="25"/>
  <c r="L62" i="25" s="1"/>
  <c r="M62" i="25" s="1"/>
  <c r="N62" i="25" s="1"/>
  <c r="I63" i="25"/>
  <c r="L63" i="25" s="1"/>
  <c r="I64" i="25"/>
  <c r="L64" i="25" s="1"/>
  <c r="I65" i="25"/>
  <c r="L65" i="25" s="1"/>
  <c r="M65" i="25" s="1"/>
  <c r="N65" i="25" s="1"/>
  <c r="I66" i="25"/>
  <c r="L66" i="25" s="1"/>
  <c r="I67" i="25"/>
  <c r="L67" i="25" s="1"/>
  <c r="M67" i="25" s="1"/>
  <c r="N67" i="25" s="1"/>
  <c r="I68" i="25"/>
  <c r="L68" i="25" s="1"/>
  <c r="I69" i="25"/>
  <c r="L69" i="25" s="1"/>
  <c r="I70" i="25"/>
  <c r="L70" i="25" s="1"/>
  <c r="M70" i="25" s="1"/>
  <c r="N70" i="25" s="1"/>
  <c r="I71" i="25"/>
  <c r="L71" i="25" s="1"/>
  <c r="I72" i="25"/>
  <c r="L72" i="25" s="1"/>
  <c r="I73" i="25"/>
  <c r="L73" i="25" s="1"/>
  <c r="M73" i="25" s="1"/>
  <c r="N73" i="25" s="1"/>
  <c r="I74" i="25"/>
  <c r="L74" i="25" s="1"/>
  <c r="I75" i="25"/>
  <c r="L75" i="25" s="1"/>
  <c r="M75" i="25" s="1"/>
  <c r="N75" i="25" s="1"/>
  <c r="I76" i="25"/>
  <c r="L76" i="25" s="1"/>
  <c r="M76" i="25" s="1"/>
  <c r="N76" i="25" s="1"/>
  <c r="I77" i="25"/>
  <c r="L77" i="25" s="1"/>
  <c r="M77" i="25" s="1"/>
  <c r="N77" i="25" s="1"/>
  <c r="I78" i="25"/>
  <c r="L78" i="25" s="1"/>
  <c r="I79" i="25"/>
  <c r="L79" i="25" s="1"/>
  <c r="M79" i="25" s="1"/>
  <c r="N79" i="25" s="1"/>
  <c r="I80" i="25"/>
  <c r="L80" i="25" s="1"/>
  <c r="I81" i="25"/>
  <c r="L81" i="25" s="1"/>
  <c r="I82" i="25"/>
  <c r="L82" i="25" s="1"/>
  <c r="I83" i="25"/>
  <c r="L83" i="25" s="1"/>
  <c r="M83" i="25" s="1"/>
  <c r="N83" i="25" s="1"/>
  <c r="I84" i="25"/>
  <c r="L84" i="25" s="1"/>
  <c r="I86" i="25"/>
  <c r="L86" i="25" s="1"/>
  <c r="I87" i="25"/>
  <c r="L87" i="25" s="1"/>
  <c r="I88" i="25"/>
  <c r="L88" i="25" s="1"/>
  <c r="M88" i="25" s="1"/>
  <c r="N88" i="25" s="1"/>
  <c r="I89" i="25"/>
  <c r="L89" i="25" s="1"/>
  <c r="M89" i="25" s="1"/>
  <c r="N89" i="25" s="1"/>
  <c r="O89" i="25" s="1"/>
  <c r="I90" i="25"/>
  <c r="L90" i="25" s="1"/>
  <c r="M90" i="25" s="1"/>
  <c r="N90" i="25" s="1"/>
  <c r="I91" i="25"/>
  <c r="L91" i="25" s="1"/>
  <c r="M91" i="25" s="1"/>
  <c r="N91" i="25" s="1"/>
  <c r="L92" i="25"/>
  <c r="I93" i="25"/>
  <c r="L93" i="25" s="1"/>
  <c r="M93" i="25" s="1"/>
  <c r="N93" i="25" s="1"/>
  <c r="I94" i="25"/>
  <c r="L94" i="25" s="1"/>
  <c r="I95" i="25"/>
  <c r="L95" i="25" s="1"/>
  <c r="I96" i="25"/>
  <c r="L96" i="25" s="1"/>
  <c r="M96" i="25" s="1"/>
  <c r="N96" i="25" s="1"/>
  <c r="I97" i="25"/>
  <c r="L97" i="25" s="1"/>
  <c r="I98" i="25"/>
  <c r="L98" i="25" s="1"/>
  <c r="I99" i="25"/>
  <c r="L99" i="25" s="1"/>
  <c r="I100" i="25"/>
  <c r="L100" i="25" s="1"/>
  <c r="M100" i="25" s="1"/>
  <c r="N100" i="25" s="1"/>
  <c r="I101" i="25"/>
  <c r="L101" i="25" s="1"/>
  <c r="I102" i="25"/>
  <c r="L102" i="25" s="1"/>
  <c r="M102" i="25" s="1"/>
  <c r="N102" i="25" s="1"/>
  <c r="I103" i="25"/>
  <c r="L103" i="25" s="1"/>
  <c r="I104" i="25"/>
  <c r="L104" i="25" s="1"/>
  <c r="M104" i="25" s="1"/>
  <c r="N104" i="25" s="1"/>
  <c r="I105" i="25"/>
  <c r="L105" i="25" s="1"/>
  <c r="I106" i="25"/>
  <c r="L106" i="25" s="1"/>
  <c r="I107" i="25"/>
  <c r="L107" i="25" s="1"/>
  <c r="M107" i="25" s="1"/>
  <c r="N107" i="25" s="1"/>
  <c r="I108" i="25"/>
  <c r="L108" i="25" s="1"/>
  <c r="I109" i="25"/>
  <c r="L109" i="25" s="1"/>
  <c r="M109" i="25" s="1"/>
  <c r="I110" i="25"/>
  <c r="L110" i="25" s="1"/>
  <c r="M110" i="25" s="1"/>
  <c r="N110" i="25" s="1"/>
  <c r="I111" i="25"/>
  <c r="L111" i="25" s="1"/>
  <c r="M111" i="25" s="1"/>
  <c r="N111" i="25" s="1"/>
  <c r="I112" i="25"/>
  <c r="L112" i="25" s="1"/>
  <c r="I113" i="25"/>
  <c r="L113" i="25" s="1"/>
  <c r="M113" i="25" s="1"/>
  <c r="N113" i="25" s="1"/>
  <c r="I114" i="25"/>
  <c r="L114" i="25" s="1"/>
  <c r="I116" i="25"/>
  <c r="L116" i="25" s="1"/>
  <c r="M116" i="25" s="1"/>
  <c r="N116" i="25" s="1"/>
  <c r="I117" i="25"/>
  <c r="L117" i="25" s="1"/>
  <c r="I118" i="25"/>
  <c r="L118" i="25" s="1"/>
  <c r="M118" i="25" s="1"/>
  <c r="N118" i="25" s="1"/>
  <c r="I119" i="25"/>
  <c r="L119" i="25" s="1"/>
  <c r="I120" i="25"/>
  <c r="L120" i="25" s="1"/>
  <c r="I121" i="25"/>
  <c r="L121" i="25" s="1"/>
  <c r="M121" i="25" s="1"/>
  <c r="N121" i="25" s="1"/>
  <c r="I122" i="25"/>
  <c r="L122" i="25" s="1"/>
  <c r="M122" i="25" s="1"/>
  <c r="N122" i="25" s="1"/>
  <c r="O122" i="25" s="1"/>
  <c r="I123" i="25"/>
  <c r="L123" i="25" s="1"/>
  <c r="M123" i="25" s="1"/>
  <c r="N123" i="25" s="1"/>
  <c r="I124" i="25"/>
  <c r="L124" i="25" s="1"/>
  <c r="I125" i="25"/>
  <c r="L125" i="25" s="1"/>
  <c r="M125" i="25" s="1"/>
  <c r="N125" i="25" s="1"/>
  <c r="I126" i="25"/>
  <c r="L126" i="25" s="1"/>
  <c r="I127" i="25"/>
  <c r="L127" i="25" s="1"/>
  <c r="M127" i="25" s="1"/>
  <c r="N127" i="25" s="1"/>
  <c r="I128" i="25"/>
  <c r="L128" i="25" s="1"/>
  <c r="I129" i="25"/>
  <c r="L129" i="25" s="1"/>
  <c r="M129" i="25" s="1"/>
  <c r="N129" i="25" s="1"/>
  <c r="I130" i="25"/>
  <c r="L130" i="25" s="1"/>
  <c r="M130" i="25" s="1"/>
  <c r="N130" i="25" s="1"/>
  <c r="I131" i="25"/>
  <c r="L131" i="25" s="1"/>
  <c r="I132" i="25"/>
  <c r="L132" i="25" s="1"/>
  <c r="I134" i="25"/>
  <c r="L134" i="25" s="1"/>
  <c r="M134" i="25" s="1"/>
  <c r="N134" i="25" s="1"/>
  <c r="I135" i="25"/>
  <c r="L135" i="25" s="1"/>
  <c r="I136" i="25"/>
  <c r="L136" i="25" s="1"/>
  <c r="I137" i="25"/>
  <c r="L137" i="25" s="1"/>
  <c r="M137" i="25" s="1"/>
  <c r="N137" i="25" s="1"/>
  <c r="I138" i="25"/>
  <c r="L138" i="25" s="1"/>
  <c r="M138" i="25" s="1"/>
  <c r="N138" i="25" s="1"/>
  <c r="I139" i="25"/>
  <c r="L139" i="25" s="1"/>
  <c r="M139" i="25" s="1"/>
  <c r="N139" i="25" s="1"/>
  <c r="I140" i="25"/>
  <c r="L140" i="25" s="1"/>
  <c r="I141" i="25"/>
  <c r="L141" i="25" s="1"/>
  <c r="I143" i="25"/>
  <c r="L143" i="25" s="1"/>
  <c r="I144" i="25"/>
  <c r="L144" i="25" s="1"/>
  <c r="M144" i="25" s="1"/>
  <c r="N144" i="25" s="1"/>
  <c r="I145" i="25"/>
  <c r="L145" i="25" s="1"/>
  <c r="M145" i="25" s="1"/>
  <c r="N145" i="25" s="1"/>
  <c r="I146" i="25"/>
  <c r="L146" i="25" s="1"/>
  <c r="I147" i="25"/>
  <c r="L147" i="25" s="1"/>
  <c r="M147" i="25" s="1"/>
  <c r="N147" i="25" s="1"/>
  <c r="I148" i="25"/>
  <c r="L148" i="25" s="1"/>
  <c r="M148" i="25" s="1"/>
  <c r="N148" i="25" s="1"/>
  <c r="I149" i="25"/>
  <c r="L149" i="25" s="1"/>
  <c r="M149" i="25" s="1"/>
  <c r="N149" i="25" s="1"/>
  <c r="I150" i="25"/>
  <c r="L150" i="25" s="1"/>
  <c r="M150" i="25" s="1"/>
  <c r="N150" i="25" s="1"/>
  <c r="I151" i="25"/>
  <c r="L151" i="25" s="1"/>
  <c r="I152" i="25"/>
  <c r="L152" i="25" s="1"/>
  <c r="I153" i="25"/>
  <c r="L153" i="25" s="1"/>
  <c r="M153" i="25" s="1"/>
  <c r="N153" i="25" s="1"/>
  <c r="I154" i="25"/>
  <c r="L154" i="25" s="1"/>
  <c r="M154" i="25" s="1"/>
  <c r="N154" i="25" s="1"/>
  <c r="I155" i="25"/>
  <c r="L155" i="25" s="1"/>
  <c r="I156" i="25"/>
  <c r="L156" i="25" s="1"/>
  <c r="M156" i="25" s="1"/>
  <c r="N156" i="25" s="1"/>
  <c r="I157" i="25"/>
  <c r="L157" i="25" s="1"/>
  <c r="M157" i="25" s="1"/>
  <c r="N157" i="25" s="1"/>
  <c r="I158" i="25"/>
  <c r="L158" i="25" s="1"/>
  <c r="I159" i="25"/>
  <c r="L159" i="25" s="1"/>
  <c r="I160" i="25"/>
  <c r="L160" i="25" s="1"/>
  <c r="I161" i="25"/>
  <c r="L161" i="25" s="1"/>
  <c r="M161" i="25" s="1"/>
  <c r="N161" i="25" s="1"/>
  <c r="I162" i="25"/>
  <c r="L162" i="25" s="1"/>
  <c r="M162" i="25" s="1"/>
  <c r="N162" i="25" s="1"/>
  <c r="I163" i="25"/>
  <c r="L163" i="25" s="1"/>
  <c r="I164" i="25"/>
  <c r="L164" i="25" s="1"/>
  <c r="I165" i="25"/>
  <c r="L165" i="25" s="1"/>
  <c r="M165" i="25" s="1"/>
  <c r="N165" i="25" s="1"/>
  <c r="I166" i="25"/>
  <c r="L166" i="25" s="1"/>
  <c r="M166" i="25" s="1"/>
  <c r="N166" i="25" s="1"/>
  <c r="I167" i="25"/>
  <c r="L167" i="25" s="1"/>
  <c r="I168" i="25"/>
  <c r="L168" i="25" s="1"/>
  <c r="M168" i="25" s="1"/>
  <c r="N168" i="25" s="1"/>
  <c r="I169" i="25"/>
  <c r="L169" i="25" s="1"/>
  <c r="I170" i="25"/>
  <c r="L170" i="25" s="1"/>
  <c r="I171" i="25"/>
  <c r="L171" i="25" s="1"/>
  <c r="M171" i="25" s="1"/>
  <c r="N171" i="25" s="1"/>
  <c r="I172" i="25"/>
  <c r="L172" i="25" s="1"/>
  <c r="M172" i="25" s="1"/>
  <c r="N172" i="25" s="1"/>
  <c r="I173" i="25"/>
  <c r="L173" i="25" s="1"/>
  <c r="M173" i="25" s="1"/>
  <c r="N173" i="25" s="1"/>
  <c r="I174" i="25"/>
  <c r="L174" i="25" s="1"/>
  <c r="I175" i="25"/>
  <c r="L175" i="25" s="1"/>
  <c r="M175" i="25" s="1"/>
  <c r="N175" i="25" s="1"/>
  <c r="I176" i="25"/>
  <c r="L176" i="25" s="1"/>
  <c r="M176" i="25" s="1"/>
  <c r="N176" i="25" s="1"/>
  <c r="I177" i="25"/>
  <c r="L177" i="25" s="1"/>
  <c r="M177" i="25" s="1"/>
  <c r="N177" i="25" s="1"/>
  <c r="I178" i="25"/>
  <c r="L178" i="25" s="1"/>
  <c r="I179" i="25"/>
  <c r="L179" i="25" s="1"/>
  <c r="I180" i="25"/>
  <c r="L180" i="25" s="1"/>
  <c r="M180" i="25" s="1"/>
  <c r="N180" i="25" s="1"/>
  <c r="I181" i="25"/>
  <c r="L181" i="25" s="1"/>
  <c r="M181" i="25" s="1"/>
  <c r="N181" i="25" s="1"/>
  <c r="I182" i="25"/>
  <c r="L182" i="25" s="1"/>
  <c r="M182" i="25" s="1"/>
  <c r="N182" i="25" s="1"/>
  <c r="I183" i="25"/>
  <c r="L183" i="25" s="1"/>
  <c r="I184" i="25"/>
  <c r="L184" i="25" s="1"/>
  <c r="M184" i="25" s="1"/>
  <c r="N184" i="25" s="1"/>
  <c r="I185" i="25"/>
  <c r="L185" i="25" s="1"/>
  <c r="M185" i="25" s="1"/>
  <c r="N185" i="25" s="1"/>
  <c r="I186" i="25"/>
  <c r="L186" i="25" s="1"/>
  <c r="I187" i="25"/>
  <c r="L187" i="25" s="1"/>
  <c r="M187" i="25" s="1"/>
  <c r="N187" i="25" s="1"/>
  <c r="O187" i="25" s="1"/>
  <c r="I188" i="25"/>
  <c r="L188" i="25" s="1"/>
  <c r="M188" i="25" s="1"/>
  <c r="N188" i="25" s="1"/>
  <c r="I189" i="25"/>
  <c r="L189" i="25" s="1"/>
  <c r="M189" i="25" s="1"/>
  <c r="N189" i="25" s="1"/>
  <c r="I190" i="25"/>
  <c r="L190" i="25" s="1"/>
  <c r="M190" i="25" s="1"/>
  <c r="N190" i="25" s="1"/>
  <c r="I191" i="25"/>
  <c r="L191" i="25" s="1"/>
  <c r="M191" i="25" s="1"/>
  <c r="N191" i="25" s="1"/>
  <c r="O191" i="25" s="1"/>
  <c r="I192" i="25"/>
  <c r="L192" i="25" s="1"/>
  <c r="I193" i="25"/>
  <c r="L193" i="25" s="1"/>
  <c r="M193" i="25" s="1"/>
  <c r="N193" i="25" s="1"/>
  <c r="I194" i="25"/>
  <c r="L194" i="25" s="1"/>
  <c r="I195" i="25"/>
  <c r="L195" i="25" s="1"/>
  <c r="I196" i="25"/>
  <c r="L196" i="25" s="1"/>
  <c r="I197" i="25"/>
  <c r="L197" i="25" s="1"/>
  <c r="M197" i="25" s="1"/>
  <c r="N197" i="25" s="1"/>
  <c r="I198" i="25"/>
  <c r="L198" i="25" s="1"/>
  <c r="M198" i="25" s="1"/>
  <c r="N198" i="25" s="1"/>
  <c r="I199" i="25"/>
  <c r="L199" i="25" s="1"/>
  <c r="I200" i="25"/>
  <c r="L200" i="25" s="1"/>
  <c r="M200" i="25" s="1"/>
  <c r="N200" i="25" s="1"/>
  <c r="I201" i="25"/>
  <c r="L201" i="25" s="1"/>
  <c r="I5" i="25"/>
  <c r="L5" i="25" s="1"/>
  <c r="C33" i="22"/>
  <c r="F32" i="22"/>
  <c r="G32" i="22" s="1"/>
  <c r="H32" i="22" s="1"/>
  <c r="I32" i="22" s="1"/>
  <c r="F31" i="22"/>
  <c r="G31" i="22" s="1"/>
  <c r="H31" i="22" s="1"/>
  <c r="I31" i="22" s="1"/>
  <c r="F30" i="22"/>
  <c r="G30" i="22" s="1"/>
  <c r="H30" i="22" s="1"/>
  <c r="I30" i="22" s="1"/>
  <c r="F29" i="22"/>
  <c r="G29" i="22" s="1"/>
  <c r="F28" i="22"/>
  <c r="G28" i="22" s="1"/>
  <c r="F27" i="22"/>
  <c r="G27" i="22" s="1"/>
  <c r="H27" i="22" s="1"/>
  <c r="F25" i="22"/>
  <c r="G25" i="22" s="1"/>
  <c r="H25" i="22" s="1"/>
  <c r="I25" i="22" s="1"/>
  <c r="F23" i="22"/>
  <c r="G23" i="22" s="1"/>
  <c r="H23" i="22" s="1"/>
  <c r="I23" i="22" s="1"/>
  <c r="J23" i="22" s="1"/>
  <c r="F22" i="22"/>
  <c r="G22" i="22" s="1"/>
  <c r="H22" i="22" s="1"/>
  <c r="I22" i="22" s="1"/>
  <c r="J22" i="22" s="1"/>
  <c r="F21" i="22"/>
  <c r="G21" i="22" s="1"/>
  <c r="H21" i="22" s="1"/>
  <c r="I21" i="22" s="1"/>
  <c r="F20" i="22"/>
  <c r="F19" i="22"/>
  <c r="G19" i="22" s="1"/>
  <c r="F18" i="22"/>
  <c r="G18" i="22" s="1"/>
  <c r="H18" i="22" s="1"/>
  <c r="F17" i="22"/>
  <c r="G17" i="22" s="1"/>
  <c r="H17" i="22" s="1"/>
  <c r="F16" i="22"/>
  <c r="G16" i="22" s="1"/>
  <c r="H16" i="22" s="1"/>
  <c r="F15" i="22"/>
  <c r="G15" i="22" s="1"/>
  <c r="H15" i="22" s="1"/>
  <c r="I15" i="22" s="1"/>
  <c r="J15" i="22" s="1"/>
  <c r="F14" i="22"/>
  <c r="G14" i="22" s="1"/>
  <c r="H14" i="22" s="1"/>
  <c r="I14" i="22" s="1"/>
  <c r="F13" i="22"/>
  <c r="G13" i="22" s="1"/>
  <c r="H13" i="22" s="1"/>
  <c r="I13" i="22" s="1"/>
  <c r="F12" i="22"/>
  <c r="G12" i="22" s="1"/>
  <c r="H12" i="22" s="1"/>
  <c r="I12" i="22" s="1"/>
  <c r="F10" i="22"/>
  <c r="G10" i="22" s="1"/>
  <c r="H10" i="22" s="1"/>
  <c r="I10" i="22" s="1"/>
  <c r="F9" i="22"/>
  <c r="G9" i="22" s="1"/>
  <c r="F8" i="22"/>
  <c r="G8" i="22" s="1"/>
  <c r="H8" i="22" s="1"/>
  <c r="F7" i="22"/>
  <c r="G7" i="22" s="1"/>
  <c r="H7" i="22" s="1"/>
  <c r="F6" i="22"/>
  <c r="G6" i="22" s="1"/>
  <c r="H6" i="22" s="1"/>
  <c r="F5" i="22"/>
  <c r="G5" i="22" s="1"/>
  <c r="H5" i="22" s="1"/>
  <c r="I5" i="22" s="1"/>
  <c r="F4" i="22"/>
  <c r="G4" i="22" s="1"/>
  <c r="F3" i="22"/>
  <c r="K84" i="27" l="1"/>
  <c r="K99" i="27"/>
  <c r="K92" i="27"/>
  <c r="K16" i="27"/>
  <c r="K12" i="27"/>
  <c r="K62" i="27"/>
  <c r="K89" i="27"/>
  <c r="K101" i="27"/>
  <c r="K116" i="27"/>
  <c r="K33" i="27"/>
  <c r="C125" i="27"/>
  <c r="K50" i="27"/>
  <c r="K81" i="27"/>
  <c r="K29" i="27"/>
  <c r="K113" i="27"/>
  <c r="K109" i="27"/>
  <c r="K10" i="27"/>
  <c r="J18" i="27"/>
  <c r="K18" i="27" s="1"/>
  <c r="K60" i="27"/>
  <c r="I86" i="27"/>
  <c r="J86" i="27" s="1"/>
  <c r="K118" i="27"/>
  <c r="K105" i="27"/>
  <c r="K91" i="27"/>
  <c r="K8" i="27"/>
  <c r="K58" i="27"/>
  <c r="K114" i="27"/>
  <c r="K20" i="27"/>
  <c r="K56" i="27"/>
  <c r="K25" i="27"/>
  <c r="K70" i="27"/>
  <c r="K54" i="27"/>
  <c r="K66" i="27"/>
  <c r="K117" i="27"/>
  <c r="J14" i="27"/>
  <c r="K14" i="27" s="1"/>
  <c r="K100" i="27"/>
  <c r="K68" i="27"/>
  <c r="K106" i="27"/>
  <c r="K97" i="27"/>
  <c r="I53" i="27"/>
  <c r="J53" i="27" s="1"/>
  <c r="W3" i="27"/>
  <c r="W4" i="27" s="1"/>
  <c r="K108" i="27"/>
  <c r="K31" i="27"/>
  <c r="K22" i="27"/>
  <c r="K27" i="27"/>
  <c r="K6" i="27"/>
  <c r="K96" i="27"/>
  <c r="K85" i="27"/>
  <c r="K69" i="27"/>
  <c r="K83" i="27"/>
  <c r="I63" i="27"/>
  <c r="J63" i="27" s="1"/>
  <c r="I87" i="27"/>
  <c r="K74" i="27"/>
  <c r="K103" i="27"/>
  <c r="K65" i="27"/>
  <c r="I55" i="27"/>
  <c r="J55" i="27" s="1"/>
  <c r="I59" i="27"/>
  <c r="J59" i="27" s="1"/>
  <c r="I95" i="27"/>
  <c r="J95" i="27" s="1"/>
  <c r="I67" i="27"/>
  <c r="J67" i="27" s="1"/>
  <c r="I120" i="27"/>
  <c r="J120" i="27" s="1"/>
  <c r="H121" i="27"/>
  <c r="K88" i="27"/>
  <c r="K15" i="27"/>
  <c r="K82" i="27"/>
  <c r="K119" i="27"/>
  <c r="K32" i="27"/>
  <c r="K90" i="27"/>
  <c r="I104" i="27"/>
  <c r="J104" i="27" s="1"/>
  <c r="I51" i="27"/>
  <c r="J51" i="27" s="1"/>
  <c r="K110" i="27"/>
  <c r="K5" i="27"/>
  <c r="K38" i="27"/>
  <c r="K35" i="27"/>
  <c r="K41" i="27"/>
  <c r="K19" i="27"/>
  <c r="K115" i="27"/>
  <c r="I71" i="27"/>
  <c r="J71" i="27" s="1"/>
  <c r="I112" i="27"/>
  <c r="J112" i="27" s="1"/>
  <c r="I4" i="27"/>
  <c r="J4" i="27" s="1"/>
  <c r="K72" i="27"/>
  <c r="K34" i="27"/>
  <c r="K13" i="27"/>
  <c r="K98" i="27"/>
  <c r="K111" i="27"/>
  <c r="K94" i="27"/>
  <c r="K30" i="27"/>
  <c r="K17" i="27"/>
  <c r="H76" i="27"/>
  <c r="I3" i="27"/>
  <c r="K107" i="27"/>
  <c r="K64" i="27"/>
  <c r="K61" i="27"/>
  <c r="K26" i="27"/>
  <c r="K7" i="27"/>
  <c r="K73" i="27"/>
  <c r="K57" i="27"/>
  <c r="K28" i="27"/>
  <c r="K11" i="27"/>
  <c r="I75" i="27"/>
  <c r="J75" i="27" s="1"/>
  <c r="K75" i="27" s="1"/>
  <c r="K52" i="27"/>
  <c r="K23" i="27"/>
  <c r="K9" i="27"/>
  <c r="G20" i="22"/>
  <c r="H20" i="22" s="1"/>
  <c r="I20" i="22" s="1"/>
  <c r="G34" i="22"/>
  <c r="J24" i="22"/>
  <c r="H28" i="22"/>
  <c r="I28" i="22" s="1"/>
  <c r="J25" i="22"/>
  <c r="J32" i="22"/>
  <c r="H29" i="22"/>
  <c r="I29" i="22" s="1"/>
  <c r="H4" i="22"/>
  <c r="I4" i="22" s="1"/>
  <c r="G3" i="22"/>
  <c r="I18" i="22"/>
  <c r="J18" i="22" s="1"/>
  <c r="I17" i="22"/>
  <c r="J17" i="22" s="1"/>
  <c r="I16" i="22"/>
  <c r="J16" i="22" s="1"/>
  <c r="J14" i="22"/>
  <c r="J13" i="22"/>
  <c r="I6" i="22"/>
  <c r="J6" i="22" s="1"/>
  <c r="I7" i="22"/>
  <c r="J7" i="22" s="1"/>
  <c r="I8" i="22"/>
  <c r="J8" i="22" s="1"/>
  <c r="H19" i="22"/>
  <c r="I19" i="22" s="1"/>
  <c r="J12" i="22"/>
  <c r="H9" i="22"/>
  <c r="I9" i="22" s="1"/>
  <c r="J5" i="22"/>
  <c r="J10" i="22"/>
  <c r="I27" i="22"/>
  <c r="J27" i="22" s="1"/>
  <c r="J31" i="22"/>
  <c r="J30" i="22"/>
  <c r="J21" i="22"/>
  <c r="J20" i="22"/>
  <c r="M15" i="25"/>
  <c r="N15" i="25" s="1"/>
  <c r="M108" i="25"/>
  <c r="N108" i="25" s="1"/>
  <c r="O200" i="25"/>
  <c r="M71" i="25"/>
  <c r="N71" i="25" s="1"/>
  <c r="M66" i="25"/>
  <c r="N66" i="25" s="1"/>
  <c r="O50" i="25"/>
  <c r="L6" i="25"/>
  <c r="L202" i="25" s="1"/>
  <c r="M164" i="25"/>
  <c r="N164" i="25" s="1"/>
  <c r="M13" i="25"/>
  <c r="N13" i="25" s="1"/>
  <c r="O100" i="25"/>
  <c r="O154" i="25"/>
  <c r="O173" i="25"/>
  <c r="O138" i="25"/>
  <c r="M61" i="25"/>
  <c r="N61" i="25" s="1"/>
  <c r="M199" i="25"/>
  <c r="N199" i="25" s="1"/>
  <c r="M195" i="25"/>
  <c r="N195" i="25" s="1"/>
  <c r="M86" i="25"/>
  <c r="N86" i="25" s="1"/>
  <c r="M146" i="25"/>
  <c r="N146" i="25" s="1"/>
  <c r="M81" i="25"/>
  <c r="N81" i="25" s="1"/>
  <c r="M194" i="25"/>
  <c r="N194" i="25" s="1"/>
  <c r="M169" i="25"/>
  <c r="N169" i="25" s="1"/>
  <c r="M126" i="25"/>
  <c r="N126" i="25" s="1"/>
  <c r="M105" i="25"/>
  <c r="N105" i="25" s="1"/>
  <c r="M24" i="25"/>
  <c r="N24" i="25" s="1"/>
  <c r="M117" i="25"/>
  <c r="N117" i="25" s="1"/>
  <c r="M136" i="25"/>
  <c r="N136" i="25" s="1"/>
  <c r="O136" i="25"/>
  <c r="M167" i="25"/>
  <c r="N167" i="25" s="1"/>
  <c r="O67" i="25"/>
  <c r="O130" i="25"/>
  <c r="O49" i="25"/>
  <c r="M186" i="25"/>
  <c r="N186" i="25" s="1"/>
  <c r="O172" i="25"/>
  <c r="O58" i="25"/>
  <c r="O168" i="25"/>
  <c r="O127" i="25"/>
  <c r="M85" i="25"/>
  <c r="N85" i="25" s="1"/>
  <c r="N109" i="25"/>
  <c r="O109" i="25" s="1"/>
  <c r="M159" i="25"/>
  <c r="N159" i="25" s="1"/>
  <c r="M42" i="25"/>
  <c r="N42" i="25" s="1"/>
  <c r="M158" i="25"/>
  <c r="N158" i="25" s="1"/>
  <c r="M41" i="25"/>
  <c r="N41" i="25" s="1"/>
  <c r="M196" i="25"/>
  <c r="N196" i="25" s="1"/>
  <c r="M98" i="25"/>
  <c r="N98" i="25" s="1"/>
  <c r="M78" i="25"/>
  <c r="N78" i="25" s="1"/>
  <c r="M21" i="25"/>
  <c r="N21" i="25" s="1"/>
  <c r="M135" i="25"/>
  <c r="N135" i="25" s="1"/>
  <c r="M95" i="25"/>
  <c r="N95" i="25" s="1"/>
  <c r="M48" i="25"/>
  <c r="N48" i="25" s="1"/>
  <c r="M179" i="25"/>
  <c r="N179" i="25" s="1"/>
  <c r="M120" i="25"/>
  <c r="N120" i="25" s="1"/>
  <c r="M178" i="25"/>
  <c r="N178" i="25" s="1"/>
  <c r="M119" i="25"/>
  <c r="N119" i="25" s="1"/>
  <c r="M114" i="25"/>
  <c r="N114" i="25" s="1"/>
  <c r="M74" i="25"/>
  <c r="N74" i="25" s="1"/>
  <c r="O74" i="25" s="1"/>
  <c r="N53" i="25"/>
  <c r="O53" i="25" s="1"/>
  <c r="M151" i="25"/>
  <c r="N151" i="25" s="1"/>
  <c r="O151" i="25"/>
  <c r="M92" i="25"/>
  <c r="N92" i="25" s="1"/>
  <c r="M131" i="25"/>
  <c r="N131" i="25" s="1"/>
  <c r="M32" i="25"/>
  <c r="N32" i="25" s="1"/>
  <c r="M30" i="25"/>
  <c r="N30" i="25" s="1"/>
  <c r="M140" i="25"/>
  <c r="N140" i="25" s="1"/>
  <c r="M23" i="25"/>
  <c r="N23" i="25" s="1"/>
  <c r="M99" i="25"/>
  <c r="N99" i="25" s="1"/>
  <c r="M60" i="25"/>
  <c r="N60" i="25" s="1"/>
  <c r="M94" i="25"/>
  <c r="N94" i="25" s="1"/>
  <c r="M56" i="25"/>
  <c r="N56" i="25" s="1"/>
  <c r="M152" i="25"/>
  <c r="N152" i="25" s="1"/>
  <c r="M183" i="25"/>
  <c r="N183" i="25" s="1"/>
  <c r="M163" i="25"/>
  <c r="N163" i="25" s="1"/>
  <c r="M84" i="25"/>
  <c r="N84" i="25" s="1"/>
  <c r="M27" i="25"/>
  <c r="N27" i="25" s="1"/>
  <c r="M201" i="25"/>
  <c r="N201" i="25" s="1"/>
  <c r="M143" i="25"/>
  <c r="N143" i="25" s="1"/>
  <c r="M103" i="25"/>
  <c r="N103" i="25" s="1"/>
  <c r="M63" i="25"/>
  <c r="N63" i="25" s="1"/>
  <c r="M45" i="25"/>
  <c r="N45" i="25" s="1"/>
  <c r="M26" i="25"/>
  <c r="N26" i="25" s="1"/>
  <c r="O165" i="25"/>
  <c r="O29" i="25"/>
  <c r="M82" i="25"/>
  <c r="N82" i="25" s="1"/>
  <c r="M25" i="25"/>
  <c r="N25" i="25" s="1"/>
  <c r="O148" i="25"/>
  <c r="O115" i="25"/>
  <c r="O90" i="25"/>
  <c r="M28" i="25"/>
  <c r="N28" i="25" s="1"/>
  <c r="O18" i="25"/>
  <c r="M43" i="25"/>
  <c r="N43" i="25" s="1"/>
  <c r="O147" i="25"/>
  <c r="O37" i="25"/>
  <c r="O162" i="25"/>
  <c r="O153" i="25"/>
  <c r="M68" i="25"/>
  <c r="N68" i="25" s="1"/>
  <c r="O44" i="25"/>
  <c r="O156" i="25"/>
  <c r="M97" i="25"/>
  <c r="N97" i="25" s="1"/>
  <c r="M128" i="25"/>
  <c r="N128" i="25" s="1"/>
  <c r="M35" i="25"/>
  <c r="N35" i="25" s="1"/>
  <c r="O144" i="25"/>
  <c r="O118" i="25"/>
  <c r="M106" i="25"/>
  <c r="N106" i="25" s="1"/>
  <c r="O77" i="25"/>
  <c r="O59" i="25"/>
  <c r="O34" i="25"/>
  <c r="M14" i="25"/>
  <c r="N14" i="25" s="1"/>
  <c r="M174" i="25"/>
  <c r="N174" i="25" s="1"/>
  <c r="M80" i="25"/>
  <c r="N80" i="25" s="1"/>
  <c r="M155" i="25"/>
  <c r="N155" i="25" s="1"/>
  <c r="O134" i="25"/>
  <c r="O113" i="25"/>
  <c r="O33" i="25"/>
  <c r="O104" i="25"/>
  <c r="M160" i="25"/>
  <c r="N160" i="25" s="1"/>
  <c r="O96" i="25"/>
  <c r="M69" i="25"/>
  <c r="N69" i="25" s="1"/>
  <c r="M141" i="25"/>
  <c r="N141" i="25" s="1"/>
  <c r="O198" i="25"/>
  <c r="O181" i="25"/>
  <c r="O176" i="25"/>
  <c r="M64" i="25"/>
  <c r="N64" i="25" s="1"/>
  <c r="M87" i="25"/>
  <c r="N87" i="25" s="1"/>
  <c r="O189" i="25"/>
  <c r="O149" i="25"/>
  <c r="O116" i="25"/>
  <c r="O31" i="25"/>
  <c r="O19" i="25"/>
  <c r="M124" i="25"/>
  <c r="N124" i="25" s="1"/>
  <c r="O121" i="25"/>
  <c r="M192" i="25"/>
  <c r="N192" i="25" s="1"/>
  <c r="M16" i="25"/>
  <c r="N16" i="25" s="1"/>
  <c r="M132" i="25"/>
  <c r="N132" i="25" s="1"/>
  <c r="O111" i="25"/>
  <c r="O46" i="25"/>
  <c r="O197" i="25"/>
  <c r="O79" i="25"/>
  <c r="M170" i="25"/>
  <c r="N170" i="25" s="1"/>
  <c r="O185" i="25"/>
  <c r="O76" i="25"/>
  <c r="O177" i="25"/>
  <c r="O52" i="25"/>
  <c r="M112" i="25"/>
  <c r="N112" i="25" s="1"/>
  <c r="M51" i="25"/>
  <c r="N51" i="25" s="1"/>
  <c r="O190" i="25"/>
  <c r="O150" i="25"/>
  <c r="O139" i="25"/>
  <c r="O62" i="25"/>
  <c r="O38" i="25"/>
  <c r="M47" i="25"/>
  <c r="N47" i="25" s="1"/>
  <c r="O175" i="25"/>
  <c r="M101" i="25"/>
  <c r="N101" i="25" s="1"/>
  <c r="M72" i="25"/>
  <c r="N72" i="25" s="1"/>
  <c r="O54" i="25"/>
  <c r="M8" i="25"/>
  <c r="N8" i="25" s="1"/>
  <c r="O157" i="25"/>
  <c r="O145" i="25"/>
  <c r="O129" i="25"/>
  <c r="O161" i="25"/>
  <c r="O133" i="25"/>
  <c r="O184" i="25"/>
  <c r="O10" i="25"/>
  <c r="O12" i="25"/>
  <c r="O83" i="25"/>
  <c r="O88" i="25"/>
  <c r="O188" i="25"/>
  <c r="O182" i="25"/>
  <c r="O93" i="25"/>
  <c r="O75" i="25"/>
  <c r="O57" i="25"/>
  <c r="O40" i="25"/>
  <c r="O22" i="25"/>
  <c r="O102" i="25"/>
  <c r="O65" i="25"/>
  <c r="O11" i="25"/>
  <c r="O137" i="25"/>
  <c r="O193" i="25"/>
  <c r="O142" i="25"/>
  <c r="O180" i="25"/>
  <c r="O17" i="25"/>
  <c r="O166" i="25"/>
  <c r="O107" i="25"/>
  <c r="O70" i="25"/>
  <c r="O36" i="25"/>
  <c r="O171" i="25"/>
  <c r="O125" i="25"/>
  <c r="O123" i="25"/>
  <c r="O110" i="25"/>
  <c r="O91" i="25"/>
  <c r="O73" i="25"/>
  <c r="O55" i="25"/>
  <c r="O39" i="25"/>
  <c r="O20" i="25"/>
  <c r="O7" i="25"/>
  <c r="M5" i="25"/>
  <c r="X3" i="27" l="1"/>
  <c r="X4" i="27" s="1"/>
  <c r="K104" i="27"/>
  <c r="K59" i="27"/>
  <c r="K86" i="27"/>
  <c r="K63" i="27"/>
  <c r="K53" i="27"/>
  <c r="C127" i="27"/>
  <c r="K51" i="27"/>
  <c r="K112" i="27"/>
  <c r="K67" i="27"/>
  <c r="J87" i="27"/>
  <c r="I121" i="27"/>
  <c r="K4" i="27"/>
  <c r="K71" i="27"/>
  <c r="K120" i="27"/>
  <c r="K95" i="27"/>
  <c r="K55" i="27"/>
  <c r="I76" i="27"/>
  <c r="J3" i="27"/>
  <c r="J4" i="22"/>
  <c r="H3" i="22"/>
  <c r="I3" i="22" s="1"/>
  <c r="G33" i="22"/>
  <c r="G35" i="22" s="1"/>
  <c r="G36" i="22" s="1"/>
  <c r="J29" i="22"/>
  <c r="J28" i="22"/>
  <c r="O158" i="25"/>
  <c r="L204" i="25"/>
  <c r="O119" i="25"/>
  <c r="O117" i="25"/>
  <c r="O51" i="25"/>
  <c r="O105" i="25"/>
  <c r="O94" i="25"/>
  <c r="O146" i="25"/>
  <c r="O63" i="25"/>
  <c r="O195" i="25"/>
  <c r="J19" i="22"/>
  <c r="J9" i="22"/>
  <c r="O140" i="25"/>
  <c r="N5" i="25"/>
  <c r="O5" i="25" s="1"/>
  <c r="O30" i="25"/>
  <c r="O199" i="25"/>
  <c r="O13" i="25"/>
  <c r="O160" i="25"/>
  <c r="O108" i="25"/>
  <c r="O15" i="25"/>
  <c r="O68" i="25"/>
  <c r="O47" i="25"/>
  <c r="O128" i="25"/>
  <c r="O25" i="25"/>
  <c r="O98" i="25"/>
  <c r="O167" i="25"/>
  <c r="O131" i="25"/>
  <c r="O71" i="25"/>
  <c r="O14" i="25"/>
  <c r="O126" i="25"/>
  <c r="M6" i="25"/>
  <c r="M202" i="25" s="1"/>
  <c r="O174" i="25"/>
  <c r="O86" i="25"/>
  <c r="O66" i="25"/>
  <c r="O8" i="25"/>
  <c r="O23" i="25"/>
  <c r="O164" i="25"/>
  <c r="O155" i="25"/>
  <c r="O169" i="25"/>
  <c r="O35" i="25"/>
  <c r="O194" i="25"/>
  <c r="O81" i="25"/>
  <c r="O60" i="25"/>
  <c r="O24" i="25"/>
  <c r="O120" i="25"/>
  <c r="O103" i="25"/>
  <c r="O80" i="25"/>
  <c r="O72" i="25"/>
  <c r="O186" i="25"/>
  <c r="O61" i="25"/>
  <c r="O85" i="25"/>
  <c r="O99" i="25"/>
  <c r="O16" i="25"/>
  <c r="O141" i="25"/>
  <c r="O82" i="25"/>
  <c r="O64" i="25"/>
  <c r="O163" i="25"/>
  <c r="O32" i="25"/>
  <c r="O196" i="25"/>
  <c r="O21" i="25"/>
  <c r="O132" i="25"/>
  <c r="O27" i="25"/>
  <c r="O78" i="25"/>
  <c r="O97" i="25"/>
  <c r="O84" i="25"/>
  <c r="O192" i="25"/>
  <c r="O114" i="25"/>
  <c r="O201" i="25"/>
  <c r="O178" i="25"/>
  <c r="O124" i="25"/>
  <c r="O183" i="25"/>
  <c r="O69" i="25"/>
  <c r="O179" i="25"/>
  <c r="O41" i="25"/>
  <c r="O26" i="25"/>
  <c r="O152" i="25"/>
  <c r="O92" i="25"/>
  <c r="O48" i="25"/>
  <c r="O45" i="25"/>
  <c r="O101" i="25"/>
  <c r="O170" i="25"/>
  <c r="O106" i="25"/>
  <c r="O56" i="25"/>
  <c r="O95" i="25"/>
  <c r="O42" i="25"/>
  <c r="O112" i="25"/>
  <c r="O87" i="25"/>
  <c r="O43" i="25"/>
  <c r="O135" i="25"/>
  <c r="O159" i="25"/>
  <c r="O28" i="25"/>
  <c r="O143" i="25"/>
  <c r="C129" i="27" l="1"/>
  <c r="C130" i="27" s="1"/>
  <c r="C131" i="27"/>
  <c r="K87" i="27"/>
  <c r="K121" i="27" s="1"/>
  <c r="J121" i="27"/>
  <c r="J76" i="27"/>
  <c r="K3" i="27"/>
  <c r="K76" i="27" s="1"/>
  <c r="J3" i="22"/>
  <c r="G37" i="22"/>
  <c r="G38" i="22" s="1"/>
  <c r="N6" i="25"/>
  <c r="O6" i="25" s="1"/>
  <c r="O202" i="25" s="1"/>
  <c r="BH217" i="11"/>
  <c r="BH218" i="11"/>
  <c r="BH219" i="11"/>
  <c r="BH220" i="11"/>
  <c r="BH221" i="11"/>
  <c r="BH222" i="11"/>
  <c r="BH223" i="11"/>
  <c r="BH224" i="11"/>
  <c r="BH225" i="11"/>
  <c r="BH226" i="11"/>
  <c r="BH227" i="11"/>
  <c r="BH228" i="11"/>
  <c r="BH229" i="11"/>
  <c r="BH230" i="11"/>
  <c r="BH231" i="11"/>
  <c r="BH232" i="11"/>
  <c r="BH233" i="11"/>
  <c r="BH234" i="11"/>
  <c r="BH235" i="11"/>
  <c r="BH236" i="11"/>
  <c r="BH237" i="11"/>
  <c r="BH238" i="11"/>
  <c r="BH239" i="11"/>
  <c r="BH240" i="11"/>
  <c r="BH241" i="11"/>
  <c r="BH242" i="11"/>
  <c r="BH243" i="11"/>
  <c r="BH244" i="11"/>
  <c r="BH245" i="11"/>
  <c r="BH246" i="11"/>
  <c r="BH247" i="11"/>
  <c r="BH248" i="11"/>
  <c r="BH249" i="11"/>
  <c r="BH250" i="11"/>
  <c r="BH251" i="11"/>
  <c r="BH252" i="11"/>
  <c r="BH253" i="11"/>
  <c r="BH254" i="11"/>
  <c r="BH255" i="11"/>
  <c r="BH256" i="11"/>
  <c r="BH257" i="11"/>
  <c r="BH258" i="11"/>
  <c r="BH259" i="11"/>
  <c r="BH260" i="11"/>
  <c r="BH261" i="11"/>
  <c r="BH262" i="11"/>
  <c r="BH263" i="11"/>
  <c r="BH264" i="11"/>
  <c r="BH265" i="11"/>
  <c r="BH266" i="11"/>
  <c r="BH267" i="11"/>
  <c r="BH268" i="11"/>
  <c r="BH269" i="11"/>
  <c r="BH270" i="11"/>
  <c r="BH271" i="11"/>
  <c r="BH272" i="11"/>
  <c r="BH273" i="11"/>
  <c r="BH274" i="11"/>
  <c r="BH275" i="11"/>
  <c r="BH276" i="11"/>
  <c r="BH277" i="11"/>
  <c r="BH278" i="11"/>
  <c r="BH279" i="11"/>
  <c r="BH280" i="11"/>
  <c r="BH281" i="11"/>
  <c r="BH282" i="11"/>
  <c r="BH283" i="11"/>
  <c r="BH284" i="11"/>
  <c r="BH285" i="11"/>
  <c r="BH286" i="11"/>
  <c r="BH287" i="11"/>
  <c r="BH288" i="11"/>
  <c r="BH289" i="11"/>
  <c r="BH290" i="11"/>
  <c r="BH291" i="11"/>
  <c r="BH292" i="11"/>
  <c r="BH293" i="11"/>
  <c r="BH294" i="11"/>
  <c r="BH295" i="11"/>
  <c r="BH296" i="11"/>
  <c r="BH297" i="11"/>
  <c r="BH298" i="11"/>
  <c r="BH299" i="11"/>
  <c r="BH300" i="11"/>
  <c r="BH301" i="11"/>
  <c r="BH302" i="11"/>
  <c r="BH303" i="11"/>
  <c r="BH304" i="11"/>
  <c r="BH305" i="11"/>
  <c r="BH306" i="11"/>
  <c r="BH307" i="11"/>
  <c r="BH308" i="11"/>
  <c r="BH309" i="11"/>
  <c r="BH310" i="11"/>
  <c r="BH311" i="11"/>
  <c r="BH312" i="11"/>
  <c r="BH313" i="11"/>
  <c r="BH314" i="11"/>
  <c r="BH315" i="11"/>
  <c r="BH316" i="11"/>
  <c r="BH317" i="11"/>
  <c r="BH318" i="11"/>
  <c r="BH319" i="11"/>
  <c r="BH320" i="11"/>
  <c r="BH321" i="11"/>
  <c r="BH322" i="11"/>
  <c r="BH323" i="11"/>
  <c r="BH324" i="11"/>
  <c r="BH325" i="11"/>
  <c r="BH326" i="11"/>
  <c r="BH327" i="11"/>
  <c r="BH328" i="11"/>
  <c r="BH329" i="11"/>
  <c r="BH330" i="11"/>
  <c r="BH331" i="11"/>
  <c r="BH332" i="11"/>
  <c r="BH333" i="11"/>
  <c r="BH334" i="11"/>
  <c r="BH335" i="11"/>
  <c r="BH336" i="11"/>
  <c r="BH337" i="11"/>
  <c r="BH338" i="11"/>
  <c r="BH339" i="11"/>
  <c r="BH340" i="11"/>
  <c r="BH341" i="11"/>
  <c r="BH342" i="11"/>
  <c r="BH343" i="11"/>
  <c r="BH344" i="11"/>
  <c r="BH345" i="11"/>
  <c r="BH346" i="11"/>
  <c r="BH347" i="11"/>
  <c r="BH348" i="11"/>
  <c r="BH349" i="11"/>
  <c r="BH350" i="11"/>
  <c r="BH351" i="11"/>
  <c r="BH352" i="11"/>
  <c r="BH353" i="11"/>
  <c r="BH354" i="11"/>
  <c r="BH355" i="11"/>
  <c r="BH356" i="11"/>
  <c r="BH357" i="11"/>
  <c r="BH358" i="11"/>
  <c r="BH359" i="11"/>
  <c r="BH360" i="11"/>
  <c r="BH361" i="11"/>
  <c r="BH362" i="11"/>
  <c r="BH363" i="11"/>
  <c r="BH364" i="11"/>
  <c r="BH365" i="11"/>
  <c r="BH366" i="11"/>
  <c r="BH367" i="11"/>
  <c r="BH368" i="11"/>
  <c r="BH369" i="11"/>
  <c r="BH370" i="11"/>
  <c r="BH371" i="11"/>
  <c r="BH372" i="11"/>
  <c r="BH373" i="11"/>
  <c r="BH374" i="11"/>
  <c r="BH375" i="11"/>
  <c r="BH376" i="11"/>
  <c r="BH377" i="11"/>
  <c r="BH378" i="11"/>
  <c r="BH379" i="11"/>
  <c r="BH380" i="11"/>
  <c r="BH381" i="11"/>
  <c r="BH382" i="11"/>
  <c r="BH383" i="11"/>
  <c r="BH384" i="11"/>
  <c r="BH385" i="11"/>
  <c r="BH386" i="11"/>
  <c r="BH387" i="11"/>
  <c r="BH388" i="11"/>
  <c r="BH389" i="11"/>
  <c r="BH390" i="11"/>
  <c r="BH391" i="11"/>
  <c r="BH392" i="11"/>
  <c r="BH393" i="11"/>
  <c r="BH394" i="11"/>
  <c r="BH395" i="11"/>
  <c r="BH396" i="11"/>
  <c r="BH397" i="11"/>
  <c r="BH398" i="11"/>
  <c r="BH399" i="11"/>
  <c r="BH400" i="11"/>
  <c r="BH401" i="11"/>
  <c r="BH402" i="11"/>
  <c r="BH403" i="11"/>
  <c r="BH404" i="11"/>
  <c r="BH405" i="11"/>
  <c r="BH406" i="11"/>
  <c r="BH407" i="11"/>
  <c r="BH408" i="11"/>
  <c r="BH409" i="11"/>
  <c r="BH410" i="11"/>
  <c r="BH411" i="11"/>
  <c r="BH412" i="11"/>
  <c r="BH413" i="11"/>
  <c r="BH414" i="11"/>
  <c r="BH415" i="11"/>
  <c r="BH216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BH99" i="11"/>
  <c r="BH100" i="11"/>
  <c r="BH101" i="11"/>
  <c r="BH102" i="11"/>
  <c r="BH103" i="11"/>
  <c r="BH104" i="11"/>
  <c r="BH105" i="11"/>
  <c r="BH106" i="11"/>
  <c r="BH107" i="11"/>
  <c r="BH108" i="11"/>
  <c r="BH109" i="11"/>
  <c r="BH110" i="11"/>
  <c r="BH111" i="11"/>
  <c r="BH112" i="11"/>
  <c r="BH113" i="11"/>
  <c r="BH114" i="11"/>
  <c r="BH115" i="11"/>
  <c r="BH116" i="11"/>
  <c r="BH117" i="11"/>
  <c r="BH118" i="11"/>
  <c r="BH119" i="11"/>
  <c r="BH120" i="11"/>
  <c r="BH121" i="11"/>
  <c r="BH122" i="11"/>
  <c r="BH123" i="11"/>
  <c r="BH124" i="11"/>
  <c r="BH125" i="11"/>
  <c r="BH126" i="11"/>
  <c r="BH127" i="11"/>
  <c r="BH128" i="11"/>
  <c r="BH129" i="11"/>
  <c r="BH130" i="11"/>
  <c r="BH131" i="11"/>
  <c r="BH132" i="11"/>
  <c r="BH133" i="11"/>
  <c r="BH134" i="11"/>
  <c r="BH135" i="11"/>
  <c r="BH136" i="11"/>
  <c r="BH137" i="11"/>
  <c r="BH138" i="11"/>
  <c r="BH139" i="11"/>
  <c r="BH140" i="11"/>
  <c r="BH141" i="11"/>
  <c r="BH142" i="11"/>
  <c r="BH143" i="11"/>
  <c r="BH144" i="11"/>
  <c r="BH145" i="11"/>
  <c r="BH146" i="11"/>
  <c r="BH147" i="11"/>
  <c r="BH148" i="11"/>
  <c r="BH149" i="11"/>
  <c r="BH150" i="11"/>
  <c r="BH151" i="11"/>
  <c r="BH152" i="11"/>
  <c r="BH153" i="11"/>
  <c r="BH154" i="11"/>
  <c r="BH155" i="11"/>
  <c r="BH156" i="11"/>
  <c r="BH157" i="11"/>
  <c r="BH158" i="11"/>
  <c r="BH159" i="11"/>
  <c r="BH160" i="11"/>
  <c r="BH161" i="11"/>
  <c r="BH162" i="11"/>
  <c r="BH163" i="11"/>
  <c r="BH164" i="11"/>
  <c r="BH165" i="11"/>
  <c r="BH166" i="11"/>
  <c r="BH167" i="11"/>
  <c r="BH168" i="11"/>
  <c r="BH169" i="11"/>
  <c r="BH170" i="11"/>
  <c r="BH171" i="11"/>
  <c r="BH172" i="11"/>
  <c r="BH173" i="11"/>
  <c r="BH174" i="11"/>
  <c r="BH175" i="11"/>
  <c r="BH176" i="11"/>
  <c r="BH177" i="11"/>
  <c r="BH178" i="11"/>
  <c r="BH179" i="11"/>
  <c r="BH180" i="11"/>
  <c r="BH181" i="11"/>
  <c r="BH182" i="11"/>
  <c r="BH183" i="11"/>
  <c r="BH184" i="11"/>
  <c r="BH185" i="11"/>
  <c r="BH186" i="11"/>
  <c r="BH187" i="11"/>
  <c r="BH188" i="11"/>
  <c r="BH189" i="11"/>
  <c r="BH190" i="11"/>
  <c r="BH191" i="11"/>
  <c r="BH192" i="11"/>
  <c r="BH193" i="11"/>
  <c r="BH194" i="11"/>
  <c r="BH195" i="11"/>
  <c r="BH196" i="11"/>
  <c r="BH197" i="11"/>
  <c r="BH198" i="11"/>
  <c r="BH199" i="11"/>
  <c r="BH200" i="11"/>
  <c r="BH201" i="11"/>
  <c r="BH202" i="11"/>
  <c r="BH203" i="11"/>
  <c r="BH204" i="11"/>
  <c r="BH205" i="11"/>
  <c r="BH206" i="11"/>
  <c r="BH207" i="11"/>
  <c r="BH208" i="11"/>
  <c r="BH209" i="11"/>
  <c r="BH210" i="11"/>
  <c r="BH211" i="11"/>
  <c r="BH212" i="11"/>
  <c r="BH213" i="11"/>
  <c r="BH214" i="11"/>
  <c r="BH215" i="11"/>
  <c r="BH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K104" i="11"/>
  <c r="K105" i="11"/>
  <c r="K106" i="11"/>
  <c r="K107" i="11"/>
  <c r="K108" i="11"/>
  <c r="K109" i="11"/>
  <c r="K110" i="11"/>
  <c r="K111" i="11"/>
  <c r="K112" i="11"/>
  <c r="K113" i="11"/>
  <c r="K114" i="11"/>
  <c r="K115" i="11"/>
  <c r="K116" i="11"/>
  <c r="K117" i="11"/>
  <c r="K118" i="11"/>
  <c r="K119" i="11"/>
  <c r="K120" i="11"/>
  <c r="K121" i="11"/>
  <c r="K122" i="11"/>
  <c r="K123" i="11"/>
  <c r="K124" i="11"/>
  <c r="K125" i="11"/>
  <c r="K126" i="11"/>
  <c r="K127" i="11"/>
  <c r="K128" i="11"/>
  <c r="K129" i="11"/>
  <c r="K130" i="11"/>
  <c r="K131" i="11"/>
  <c r="K132" i="11"/>
  <c r="K133" i="11"/>
  <c r="K134" i="11"/>
  <c r="K135" i="11"/>
  <c r="K136" i="11"/>
  <c r="K137" i="11"/>
  <c r="K138" i="11"/>
  <c r="K139" i="11"/>
  <c r="K140" i="11"/>
  <c r="K141" i="11"/>
  <c r="K142" i="11"/>
  <c r="K143" i="11"/>
  <c r="K144" i="11"/>
  <c r="K145" i="11"/>
  <c r="K146" i="11"/>
  <c r="K147" i="11"/>
  <c r="K148" i="11"/>
  <c r="K149" i="11"/>
  <c r="K150" i="11"/>
  <c r="K151" i="11"/>
  <c r="K152" i="11"/>
  <c r="K153" i="11"/>
  <c r="K154" i="11"/>
  <c r="K155" i="11"/>
  <c r="K156" i="11"/>
  <c r="K157" i="11"/>
  <c r="K158" i="11"/>
  <c r="K159" i="11"/>
  <c r="K160" i="11"/>
  <c r="K161" i="11"/>
  <c r="K162" i="11"/>
  <c r="K163" i="11"/>
  <c r="K164" i="11"/>
  <c r="K165" i="11"/>
  <c r="K166" i="11"/>
  <c r="K167" i="11"/>
  <c r="K168" i="11"/>
  <c r="K169" i="11"/>
  <c r="K170" i="11"/>
  <c r="K171" i="11"/>
  <c r="K172" i="11"/>
  <c r="K173" i="11"/>
  <c r="K174" i="11"/>
  <c r="K175" i="11"/>
  <c r="K176" i="11"/>
  <c r="K177" i="11"/>
  <c r="K178" i="11"/>
  <c r="K179" i="11"/>
  <c r="K180" i="11"/>
  <c r="K181" i="11"/>
  <c r="K182" i="11"/>
  <c r="K183" i="11"/>
  <c r="K184" i="11"/>
  <c r="K185" i="11"/>
  <c r="K186" i="11"/>
  <c r="K187" i="11"/>
  <c r="K188" i="11"/>
  <c r="K189" i="11"/>
  <c r="K190" i="11"/>
  <c r="K191" i="11"/>
  <c r="K192" i="11"/>
  <c r="K193" i="11"/>
  <c r="K194" i="11"/>
  <c r="K195" i="11"/>
  <c r="K196" i="11"/>
  <c r="K197" i="11"/>
  <c r="K198" i="11"/>
  <c r="K199" i="11"/>
  <c r="K200" i="11"/>
  <c r="K201" i="11"/>
  <c r="K202" i="11"/>
  <c r="K203" i="11"/>
  <c r="K204" i="11"/>
  <c r="K205" i="11"/>
  <c r="K206" i="11"/>
  <c r="K207" i="11"/>
  <c r="K208" i="11"/>
  <c r="K209" i="11"/>
  <c r="K210" i="11"/>
  <c r="K211" i="11"/>
  <c r="K212" i="11"/>
  <c r="K213" i="11"/>
  <c r="K214" i="11"/>
  <c r="K215" i="11"/>
  <c r="K216" i="11"/>
  <c r="K217" i="11"/>
  <c r="K218" i="11"/>
  <c r="K219" i="11"/>
  <c r="K220" i="11"/>
  <c r="K221" i="11"/>
  <c r="K222" i="11"/>
  <c r="K223" i="11"/>
  <c r="K224" i="11"/>
  <c r="K225" i="11"/>
  <c r="K226" i="11"/>
  <c r="K227" i="11"/>
  <c r="K228" i="11"/>
  <c r="K229" i="11"/>
  <c r="K230" i="11"/>
  <c r="K231" i="11"/>
  <c r="K232" i="11"/>
  <c r="K233" i="11"/>
  <c r="K234" i="11"/>
  <c r="K235" i="11"/>
  <c r="K236" i="11"/>
  <c r="K237" i="11"/>
  <c r="K238" i="11"/>
  <c r="K239" i="11"/>
  <c r="K240" i="11"/>
  <c r="K241" i="11"/>
  <c r="K242" i="11"/>
  <c r="K243" i="11"/>
  <c r="K244" i="11"/>
  <c r="K245" i="11"/>
  <c r="K246" i="11"/>
  <c r="K247" i="11"/>
  <c r="K248" i="11"/>
  <c r="K249" i="11"/>
  <c r="K250" i="11"/>
  <c r="K251" i="11"/>
  <c r="K252" i="11"/>
  <c r="K253" i="11"/>
  <c r="K254" i="11"/>
  <c r="K255" i="11"/>
  <c r="K256" i="11"/>
  <c r="K257" i="11"/>
  <c r="K258" i="11"/>
  <c r="K259" i="11"/>
  <c r="K260" i="11"/>
  <c r="K261" i="11"/>
  <c r="K262" i="11"/>
  <c r="K263" i="11"/>
  <c r="K264" i="11"/>
  <c r="K265" i="11"/>
  <c r="K266" i="11"/>
  <c r="K267" i="11"/>
  <c r="K268" i="11"/>
  <c r="K269" i="11"/>
  <c r="K270" i="11"/>
  <c r="K271" i="11"/>
  <c r="K272" i="11"/>
  <c r="K273" i="11"/>
  <c r="K274" i="11"/>
  <c r="K275" i="11"/>
  <c r="K276" i="11"/>
  <c r="K277" i="11"/>
  <c r="K278" i="11"/>
  <c r="K279" i="11"/>
  <c r="K280" i="11"/>
  <c r="K281" i="11"/>
  <c r="K282" i="11"/>
  <c r="K283" i="11"/>
  <c r="K284" i="11"/>
  <c r="K285" i="11"/>
  <c r="K286" i="11"/>
  <c r="K287" i="11"/>
  <c r="K288" i="11"/>
  <c r="K289" i="11"/>
  <c r="K290" i="11"/>
  <c r="K291" i="11"/>
  <c r="K292" i="11"/>
  <c r="K293" i="11"/>
  <c r="K294" i="11"/>
  <c r="K295" i="11"/>
  <c r="K296" i="11"/>
  <c r="K297" i="11"/>
  <c r="K298" i="11"/>
  <c r="K299" i="11"/>
  <c r="K300" i="11"/>
  <c r="K301" i="11"/>
  <c r="K302" i="11"/>
  <c r="K303" i="11"/>
  <c r="K304" i="11"/>
  <c r="K305" i="11"/>
  <c r="K306" i="11"/>
  <c r="K307" i="11"/>
  <c r="K308" i="11"/>
  <c r="K309" i="11"/>
  <c r="K310" i="11"/>
  <c r="K311" i="11"/>
  <c r="K312" i="11"/>
  <c r="K313" i="11"/>
  <c r="K314" i="11"/>
  <c r="K315" i="11"/>
  <c r="K316" i="11"/>
  <c r="K317" i="11"/>
  <c r="K318" i="11"/>
  <c r="K319" i="11"/>
  <c r="K320" i="11"/>
  <c r="K321" i="11"/>
  <c r="K322" i="11"/>
  <c r="K323" i="11"/>
  <c r="K324" i="11"/>
  <c r="K325" i="11"/>
  <c r="K326" i="11"/>
  <c r="K327" i="11"/>
  <c r="K328" i="11"/>
  <c r="K329" i="11"/>
  <c r="K330" i="11"/>
  <c r="K331" i="11"/>
  <c r="K332" i="11"/>
  <c r="K333" i="11"/>
  <c r="K334" i="11"/>
  <c r="K335" i="11"/>
  <c r="K336" i="11"/>
  <c r="K337" i="11"/>
  <c r="K338" i="11"/>
  <c r="K339" i="11"/>
  <c r="K340" i="11"/>
  <c r="K341" i="11"/>
  <c r="K342" i="11"/>
  <c r="K343" i="11"/>
  <c r="K344" i="11"/>
  <c r="K345" i="11"/>
  <c r="K346" i="11"/>
  <c r="K347" i="11"/>
  <c r="K348" i="11"/>
  <c r="K349" i="11"/>
  <c r="K350" i="11"/>
  <c r="K351" i="11"/>
  <c r="K352" i="11"/>
  <c r="K353" i="11"/>
  <c r="K354" i="11"/>
  <c r="K355" i="11"/>
  <c r="K356" i="11"/>
  <c r="K357" i="11"/>
  <c r="K358" i="11"/>
  <c r="K359" i="11"/>
  <c r="K360" i="11"/>
  <c r="K361" i="11"/>
  <c r="K362" i="11"/>
  <c r="K363" i="11"/>
  <c r="K364" i="11"/>
  <c r="K365" i="11"/>
  <c r="K366" i="11"/>
  <c r="K367" i="11"/>
  <c r="K368" i="11"/>
  <c r="K369" i="11"/>
  <c r="K370" i="11"/>
  <c r="K371" i="11"/>
  <c r="K372" i="11"/>
  <c r="K373" i="11"/>
  <c r="K374" i="11"/>
  <c r="K375" i="11"/>
  <c r="K376" i="11"/>
  <c r="K377" i="11"/>
  <c r="K378" i="11"/>
  <c r="K379" i="11"/>
  <c r="K380" i="11"/>
  <c r="K381" i="11"/>
  <c r="K382" i="11"/>
  <c r="K383" i="11"/>
  <c r="K384" i="11"/>
  <c r="K385" i="11"/>
  <c r="K386" i="11"/>
  <c r="K387" i="11"/>
  <c r="K388" i="11"/>
  <c r="K389" i="11"/>
  <c r="K390" i="11"/>
  <c r="K391" i="11"/>
  <c r="K392" i="11"/>
  <c r="K393" i="11"/>
  <c r="K394" i="11"/>
  <c r="K395" i="11"/>
  <c r="K396" i="11"/>
  <c r="K397" i="11"/>
  <c r="K398" i="11"/>
  <c r="K399" i="11"/>
  <c r="K400" i="11"/>
  <c r="K401" i="11"/>
  <c r="K402" i="11"/>
  <c r="K403" i="11"/>
  <c r="K404" i="11"/>
  <c r="K405" i="11"/>
  <c r="K406" i="11"/>
  <c r="K407" i="11"/>
  <c r="K408" i="11"/>
  <c r="K409" i="11"/>
  <c r="K410" i="11"/>
  <c r="K411" i="11"/>
  <c r="K412" i="11"/>
  <c r="K413" i="11"/>
  <c r="K414" i="11"/>
  <c r="K415" i="11"/>
  <c r="K9" i="11"/>
  <c r="C132" i="27" l="1"/>
  <c r="N202" i="25"/>
  <c r="BF7" i="11"/>
  <c r="BF6" i="11"/>
  <c r="BE7" i="11"/>
  <c r="BE6" i="11"/>
  <c r="BD7" i="11"/>
  <c r="BD6" i="11"/>
  <c r="BC7" i="11"/>
  <c r="BC6" i="11"/>
  <c r="BB7" i="11"/>
  <c r="BB6" i="11"/>
  <c r="L79" i="11"/>
  <c r="L11" i="11"/>
  <c r="L9" i="11"/>
  <c r="M9" i="11"/>
  <c r="M11" i="11" l="1"/>
  <c r="L387" i="11"/>
  <c r="L182" i="11"/>
  <c r="L344" i="11"/>
  <c r="L217" i="11"/>
  <c r="L218" i="11"/>
  <c r="L219" i="11"/>
  <c r="L220" i="11"/>
  <c r="L221" i="11"/>
  <c r="L222" i="11"/>
  <c r="L223" i="11"/>
  <c r="L224" i="11"/>
  <c r="L225" i="11"/>
  <c r="L226" i="1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257" i="11"/>
  <c r="L258" i="11"/>
  <c r="L259" i="11"/>
  <c r="L260" i="11"/>
  <c r="L261" i="11"/>
  <c r="L262" i="11"/>
  <c r="L263" i="11"/>
  <c r="L264" i="11"/>
  <c r="L265" i="11"/>
  <c r="L266" i="11"/>
  <c r="L267" i="11"/>
  <c r="L268" i="11"/>
  <c r="L269" i="11"/>
  <c r="L270" i="11"/>
  <c r="L271" i="11"/>
  <c r="L272" i="11"/>
  <c r="L273" i="11"/>
  <c r="L274" i="11"/>
  <c r="L275" i="11"/>
  <c r="L276" i="11"/>
  <c r="L277" i="11"/>
  <c r="L278" i="11"/>
  <c r="L279" i="11"/>
  <c r="L280" i="11"/>
  <c r="L281" i="11"/>
  <c r="L282" i="11"/>
  <c r="L283" i="11"/>
  <c r="L284" i="11"/>
  <c r="L285" i="11"/>
  <c r="L286" i="11"/>
  <c r="L287" i="11"/>
  <c r="L288" i="11"/>
  <c r="L289" i="11"/>
  <c r="L290" i="11"/>
  <c r="L291" i="11"/>
  <c r="L292" i="11"/>
  <c r="L293" i="11"/>
  <c r="L294" i="11"/>
  <c r="L295" i="11"/>
  <c r="L296" i="11"/>
  <c r="L297" i="11"/>
  <c r="L298" i="11"/>
  <c r="L299" i="11"/>
  <c r="L300" i="11"/>
  <c r="L301" i="11"/>
  <c r="L302" i="11"/>
  <c r="L303" i="11"/>
  <c r="L304" i="11"/>
  <c r="L305" i="11"/>
  <c r="L306" i="11"/>
  <c r="L307" i="11"/>
  <c r="L308" i="11"/>
  <c r="L309" i="11"/>
  <c r="L310" i="11"/>
  <c r="L311" i="11"/>
  <c r="L312" i="11"/>
  <c r="L313" i="11"/>
  <c r="L314" i="11"/>
  <c r="L315" i="11"/>
  <c r="L316" i="11"/>
  <c r="L317" i="11"/>
  <c r="L318" i="11"/>
  <c r="L319" i="11"/>
  <c r="L320" i="11"/>
  <c r="L321" i="11"/>
  <c r="L322" i="11"/>
  <c r="L323" i="11"/>
  <c r="L324" i="11"/>
  <c r="L325" i="11"/>
  <c r="L326" i="11"/>
  <c r="L327" i="11"/>
  <c r="L328" i="11"/>
  <c r="L329" i="11"/>
  <c r="L330" i="11"/>
  <c r="L331" i="11"/>
  <c r="L332" i="11"/>
  <c r="L333" i="11"/>
  <c r="L334" i="11"/>
  <c r="L335" i="11"/>
  <c r="L336" i="11"/>
  <c r="L337" i="11"/>
  <c r="L338" i="11"/>
  <c r="L339" i="11"/>
  <c r="L340" i="11"/>
  <c r="L341" i="11"/>
  <c r="L342" i="11"/>
  <c r="L343" i="11"/>
  <c r="L345" i="11"/>
  <c r="L346" i="11"/>
  <c r="L347" i="11"/>
  <c r="L348" i="11"/>
  <c r="L349" i="11"/>
  <c r="L350" i="11"/>
  <c r="L351" i="11"/>
  <c r="L352" i="11"/>
  <c r="L353" i="11"/>
  <c r="L354" i="11"/>
  <c r="L355" i="11"/>
  <c r="L356" i="11"/>
  <c r="L357" i="11"/>
  <c r="L358" i="11"/>
  <c r="L359" i="11"/>
  <c r="L360" i="11"/>
  <c r="L361" i="11"/>
  <c r="L362" i="11"/>
  <c r="L363" i="11"/>
  <c r="L364" i="11"/>
  <c r="L365" i="11"/>
  <c r="L366" i="11"/>
  <c r="L367" i="11"/>
  <c r="L368" i="11"/>
  <c r="L369" i="11"/>
  <c r="L370" i="11"/>
  <c r="L371" i="11"/>
  <c r="L372" i="11"/>
  <c r="L373" i="11"/>
  <c r="L374" i="11"/>
  <c r="L375" i="11"/>
  <c r="L376" i="11"/>
  <c r="L377" i="11"/>
  <c r="L378" i="11"/>
  <c r="L379" i="11"/>
  <c r="L380" i="11"/>
  <c r="L381" i="11"/>
  <c r="L382" i="11"/>
  <c r="L383" i="11"/>
  <c r="L384" i="11"/>
  <c r="L385" i="11"/>
  <c r="L386" i="11"/>
  <c r="L388" i="11"/>
  <c r="L389" i="11"/>
  <c r="L390" i="11"/>
  <c r="L391" i="11"/>
  <c r="L392" i="11"/>
  <c r="L393" i="11"/>
  <c r="L394" i="11"/>
  <c r="L395" i="11"/>
  <c r="L396" i="11"/>
  <c r="L397" i="11"/>
  <c r="L398" i="11"/>
  <c r="L399" i="11"/>
  <c r="L400" i="11"/>
  <c r="L401" i="11"/>
  <c r="L402" i="11"/>
  <c r="L403" i="11"/>
  <c r="L404" i="11"/>
  <c r="L405" i="11"/>
  <c r="L406" i="11"/>
  <c r="L407" i="11"/>
  <c r="L408" i="11"/>
  <c r="L409" i="11"/>
  <c r="L410" i="11"/>
  <c r="L411" i="11"/>
  <c r="L412" i="11"/>
  <c r="L413" i="11"/>
  <c r="L414" i="11"/>
  <c r="L415" i="11"/>
  <c r="L216" i="11"/>
  <c r="L10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50" i="11"/>
  <c r="L151" i="11"/>
  <c r="L152" i="11"/>
  <c r="L153" i="11"/>
  <c r="L154" i="11"/>
  <c r="L155" i="11"/>
  <c r="L156" i="11"/>
  <c r="L157" i="11"/>
  <c r="L158" i="11"/>
  <c r="L159" i="11"/>
  <c r="L160" i="11"/>
  <c r="L161" i="11"/>
  <c r="L162" i="11"/>
  <c r="L163" i="11"/>
  <c r="L164" i="11"/>
  <c r="L165" i="11"/>
  <c r="L166" i="11"/>
  <c r="L167" i="11"/>
  <c r="L168" i="11"/>
  <c r="L169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197" i="11"/>
  <c r="L198" i="11"/>
  <c r="L199" i="11"/>
  <c r="L200" i="11"/>
  <c r="L201" i="11"/>
  <c r="L202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416" i="11" l="1"/>
  <c r="L417" i="11"/>
  <c r="L418" i="11" l="1"/>
  <c r="M402" i="11"/>
  <c r="M375" i="11"/>
  <c r="M257" i="11"/>
  <c r="M251" i="11"/>
  <c r="M215" i="11"/>
  <c r="M213" i="11"/>
  <c r="M211" i="11"/>
  <c r="M210" i="11"/>
  <c r="M209" i="11"/>
  <c r="M205" i="11"/>
  <c r="M192" i="11"/>
  <c r="M183" i="11"/>
  <c r="M178" i="11"/>
  <c r="M170" i="11"/>
  <c r="M168" i="11"/>
  <c r="M167" i="11"/>
  <c r="M165" i="11"/>
  <c r="M164" i="11"/>
  <c r="M159" i="11"/>
  <c r="M153" i="11"/>
  <c r="M142" i="11"/>
  <c r="M141" i="11"/>
  <c r="M138" i="11"/>
  <c r="M136" i="11"/>
  <c r="M134" i="11"/>
  <c r="M133" i="11"/>
  <c r="M132" i="11"/>
  <c r="M122" i="11"/>
  <c r="M121" i="11"/>
  <c r="M120" i="11"/>
  <c r="M116" i="11"/>
  <c r="M115" i="11"/>
  <c r="M114" i="11"/>
  <c r="M106" i="11"/>
  <c r="M105" i="11"/>
  <c r="M102" i="11"/>
  <c r="M99" i="11"/>
  <c r="M97" i="11"/>
  <c r="M96" i="11"/>
  <c r="M93" i="11"/>
  <c r="M92" i="11"/>
  <c r="M84" i="11"/>
  <c r="M80" i="11"/>
  <c r="M79" i="11"/>
  <c r="M77" i="11"/>
  <c r="M75" i="11"/>
  <c r="M71" i="11"/>
  <c r="M70" i="11"/>
  <c r="M68" i="11"/>
  <c r="M63" i="11"/>
  <c r="M61" i="11"/>
  <c r="M53" i="11"/>
  <c r="M44" i="11"/>
  <c r="M38" i="11"/>
  <c r="M36" i="11"/>
  <c r="M35" i="11"/>
  <c r="M34" i="11"/>
  <c r="M29" i="11"/>
  <c r="M19" i="11"/>
  <c r="M12" i="11"/>
  <c r="M13" i="11"/>
  <c r="M14" i="11"/>
  <c r="M15" i="11"/>
  <c r="M16" i="11"/>
  <c r="M17" i="11"/>
  <c r="M18" i="11"/>
  <c r="M20" i="11"/>
  <c r="M21" i="11"/>
  <c r="M22" i="11"/>
  <c r="M23" i="11"/>
  <c r="M24" i="11"/>
  <c r="M25" i="11"/>
  <c r="M26" i="11"/>
  <c r="M27" i="11"/>
  <c r="M28" i="11"/>
  <c r="M30" i="11"/>
  <c r="M31" i="11"/>
  <c r="M32" i="11"/>
  <c r="M33" i="11"/>
  <c r="M37" i="11"/>
  <c r="M39" i="11"/>
  <c r="M40" i="11"/>
  <c r="M41" i="11"/>
  <c r="M42" i="11"/>
  <c r="M43" i="11"/>
  <c r="M45" i="11"/>
  <c r="M46" i="11"/>
  <c r="M47" i="11"/>
  <c r="M48" i="11"/>
  <c r="M49" i="11"/>
  <c r="M50" i="11"/>
  <c r="M51" i="11"/>
  <c r="M52" i="11"/>
  <c r="M54" i="11"/>
  <c r="M55" i="11"/>
  <c r="M56" i="11"/>
  <c r="M57" i="11"/>
  <c r="M58" i="11"/>
  <c r="M59" i="11"/>
  <c r="M60" i="11"/>
  <c r="M62" i="11"/>
  <c r="M64" i="11"/>
  <c r="M65" i="11"/>
  <c r="M66" i="11"/>
  <c r="M67" i="11"/>
  <c r="M10" i="11"/>
  <c r="M69" i="11"/>
  <c r="M72" i="11"/>
  <c r="M73" i="11"/>
  <c r="M74" i="11"/>
  <c r="M76" i="11"/>
  <c r="M78" i="11"/>
  <c r="M81" i="11"/>
  <c r="M82" i="11"/>
  <c r="M83" i="11"/>
  <c r="M85" i="11"/>
  <c r="M86" i="11"/>
  <c r="M87" i="11"/>
  <c r="M88" i="11"/>
  <c r="M89" i="11"/>
  <c r="M90" i="11"/>
  <c r="M91" i="11"/>
  <c r="M94" i="11"/>
  <c r="M95" i="11"/>
  <c r="M98" i="11"/>
  <c r="M100" i="11"/>
  <c r="M101" i="11"/>
  <c r="M103" i="11"/>
  <c r="M104" i="11"/>
  <c r="M107" i="11"/>
  <c r="M108" i="11"/>
  <c r="M109" i="11"/>
  <c r="M110" i="11"/>
  <c r="M111" i="11"/>
  <c r="M112" i="11"/>
  <c r="M113" i="11"/>
  <c r="M117" i="11"/>
  <c r="M118" i="11"/>
  <c r="M119" i="11"/>
  <c r="M123" i="11"/>
  <c r="M124" i="11"/>
  <c r="M125" i="11"/>
  <c r="M126" i="11"/>
  <c r="M127" i="11"/>
  <c r="M128" i="11"/>
  <c r="M129" i="11"/>
  <c r="M130" i="11"/>
  <c r="M131" i="11"/>
  <c r="M135" i="11"/>
  <c r="M137" i="11"/>
  <c r="M139" i="11"/>
  <c r="M140" i="11"/>
  <c r="M143" i="11"/>
  <c r="M144" i="11"/>
  <c r="M145" i="11"/>
  <c r="M146" i="11"/>
  <c r="M147" i="11"/>
  <c r="M148" i="11"/>
  <c r="M149" i="11"/>
  <c r="M150" i="11"/>
  <c r="M151" i="11"/>
  <c r="M152" i="11"/>
  <c r="M154" i="11"/>
  <c r="M155" i="11"/>
  <c r="M156" i="11"/>
  <c r="M157" i="11"/>
  <c r="M158" i="11"/>
  <c r="M160" i="11"/>
  <c r="M161" i="11"/>
  <c r="M162" i="11"/>
  <c r="M163" i="11"/>
  <c r="M166" i="11"/>
  <c r="M169" i="11"/>
  <c r="M171" i="11"/>
  <c r="M172" i="11"/>
  <c r="M173" i="11"/>
  <c r="M174" i="11"/>
  <c r="M175" i="11"/>
  <c r="M176" i="11"/>
  <c r="M177" i="11"/>
  <c r="M179" i="11"/>
  <c r="M180" i="11"/>
  <c r="M181" i="11"/>
  <c r="M182" i="11"/>
  <c r="M184" i="11"/>
  <c r="M185" i="11"/>
  <c r="M186" i="11"/>
  <c r="M187" i="11"/>
  <c r="M188" i="11"/>
  <c r="M189" i="11"/>
  <c r="M190" i="11"/>
  <c r="M191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6" i="11"/>
  <c r="M207" i="11"/>
  <c r="M208" i="11"/>
  <c r="M212" i="11"/>
  <c r="M214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2" i="11"/>
  <c r="M253" i="11"/>
  <c r="M254" i="11"/>
  <c r="M255" i="11"/>
  <c r="M256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291" i="11"/>
  <c r="M292" i="11"/>
  <c r="M293" i="11"/>
  <c r="M294" i="11"/>
  <c r="M295" i="11"/>
  <c r="M29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311" i="11"/>
  <c r="M312" i="11"/>
  <c r="M313" i="11"/>
  <c r="M314" i="11"/>
  <c r="M315" i="11"/>
  <c r="M316" i="11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29" i="11"/>
  <c r="M330" i="11"/>
  <c r="M331" i="11"/>
  <c r="M332" i="11"/>
  <c r="M333" i="11"/>
  <c r="M334" i="11"/>
  <c r="M335" i="11"/>
  <c r="M336" i="11"/>
  <c r="M337" i="11"/>
  <c r="M338" i="11"/>
  <c r="M339" i="11"/>
  <c r="M340" i="11"/>
  <c r="M341" i="11"/>
  <c r="M342" i="11"/>
  <c r="M343" i="11"/>
  <c r="M344" i="11"/>
  <c r="M345" i="11"/>
  <c r="M346" i="11"/>
  <c r="M347" i="11"/>
  <c r="M348" i="11"/>
  <c r="M349" i="11"/>
  <c r="M350" i="11"/>
  <c r="M351" i="11"/>
  <c r="M352" i="11"/>
  <c r="M353" i="11"/>
  <c r="M354" i="11"/>
  <c r="M355" i="11"/>
  <c r="M356" i="11"/>
  <c r="M357" i="11"/>
  <c r="M358" i="11"/>
  <c r="M359" i="11"/>
  <c r="M360" i="11"/>
  <c r="M361" i="11"/>
  <c r="M362" i="11"/>
  <c r="M363" i="11"/>
  <c r="M364" i="11"/>
  <c r="M365" i="11"/>
  <c r="M366" i="11"/>
  <c r="M367" i="11"/>
  <c r="M368" i="11"/>
  <c r="M369" i="11"/>
  <c r="M370" i="11"/>
  <c r="M371" i="11"/>
  <c r="M372" i="11"/>
  <c r="M373" i="11"/>
  <c r="M374" i="11"/>
  <c r="M376" i="11"/>
  <c r="M377" i="11"/>
  <c r="M378" i="11"/>
  <c r="M379" i="11"/>
  <c r="M380" i="11"/>
  <c r="M381" i="11"/>
  <c r="M382" i="11"/>
  <c r="M383" i="11"/>
  <c r="M384" i="11"/>
  <c r="M385" i="11"/>
  <c r="M386" i="11"/>
  <c r="M387" i="11"/>
  <c r="M388" i="11"/>
  <c r="M389" i="11"/>
  <c r="M390" i="11"/>
  <c r="M391" i="11"/>
  <c r="M392" i="11"/>
  <c r="M393" i="11"/>
  <c r="M394" i="11"/>
  <c r="M395" i="11"/>
  <c r="M396" i="11"/>
  <c r="M397" i="11"/>
  <c r="M398" i="11"/>
  <c r="M399" i="11"/>
  <c r="M400" i="11"/>
  <c r="M401" i="11"/>
  <c r="M403" i="11"/>
  <c r="M404" i="11"/>
  <c r="M405" i="11"/>
  <c r="M406" i="11"/>
  <c r="M407" i="11"/>
  <c r="M408" i="11"/>
  <c r="M409" i="11"/>
  <c r="M410" i="11"/>
  <c r="M411" i="11"/>
  <c r="M412" i="11"/>
  <c r="M413" i="11"/>
  <c r="M414" i="11"/>
  <c r="M415" i="11"/>
  <c r="L423" i="11" l="1"/>
  <c r="M417" i="11"/>
  <c r="M416" i="11"/>
  <c r="F3" i="19"/>
  <c r="F4" i="19"/>
  <c r="F5" i="19"/>
  <c r="F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64" i="19"/>
  <c r="F65" i="19"/>
  <c r="F66" i="19"/>
  <c r="F67" i="19"/>
  <c r="F68" i="19"/>
  <c r="F69" i="19"/>
  <c r="F70" i="19"/>
  <c r="F71" i="19"/>
  <c r="F72" i="19"/>
  <c r="F2" i="19"/>
  <c r="C3" i="19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2" i="19"/>
  <c r="BI9" i="11"/>
  <c r="BI415" i="11"/>
  <c r="BI414" i="11"/>
  <c r="BI413" i="11"/>
  <c r="BI412" i="11"/>
  <c r="BI411" i="11"/>
  <c r="BI410" i="11"/>
  <c r="BI409" i="11"/>
  <c r="BI408" i="11"/>
  <c r="BI407" i="11"/>
  <c r="BI406" i="11"/>
  <c r="BI405" i="11"/>
  <c r="BI404" i="11"/>
  <c r="BI403" i="11"/>
  <c r="BI402" i="11"/>
  <c r="BI401" i="11"/>
  <c r="BI400" i="11"/>
  <c r="BI399" i="11"/>
  <c r="BI398" i="11"/>
  <c r="BI397" i="11"/>
  <c r="BI396" i="11"/>
  <c r="BI395" i="11"/>
  <c r="BI394" i="11"/>
  <c r="BI393" i="11"/>
  <c r="BI391" i="11"/>
  <c r="BI390" i="11"/>
  <c r="BI389" i="11"/>
  <c r="BI388" i="11"/>
  <c r="BI387" i="11"/>
  <c r="BI386" i="11"/>
  <c r="BI385" i="11"/>
  <c r="BI384" i="11"/>
  <c r="BI383" i="11"/>
  <c r="BI382" i="11"/>
  <c r="BI379" i="11"/>
  <c r="BI378" i="11"/>
  <c r="BI377" i="11"/>
  <c r="BI376" i="11"/>
  <c r="BI374" i="11"/>
  <c r="BI372" i="11"/>
  <c r="BI371" i="11"/>
  <c r="BI370" i="11"/>
  <c r="BI369" i="11"/>
  <c r="BI368" i="11"/>
  <c r="BI367" i="11"/>
  <c r="BI366" i="11"/>
  <c r="BI365" i="11"/>
  <c r="BI364" i="11"/>
  <c r="BI363" i="11"/>
  <c r="BI362" i="11"/>
  <c r="BI361" i="11"/>
  <c r="BI360" i="11"/>
  <c r="BI359" i="11"/>
  <c r="BI358" i="11"/>
  <c r="BI357" i="11"/>
  <c r="BI355" i="11"/>
  <c r="BI354" i="11"/>
  <c r="BI353" i="11"/>
  <c r="BI352" i="11"/>
  <c r="BI351" i="11"/>
  <c r="BI350" i="11"/>
  <c r="BI349" i="11"/>
  <c r="BI348" i="11"/>
  <c r="BI347" i="11"/>
  <c r="BI346" i="11"/>
  <c r="BI345" i="11"/>
  <c r="BI344" i="11"/>
  <c r="BI343" i="11"/>
  <c r="BI342" i="11"/>
  <c r="BI341" i="11"/>
  <c r="BI340" i="11"/>
  <c r="BI339" i="11"/>
  <c r="BI338" i="11"/>
  <c r="BI337" i="11"/>
  <c r="BI336" i="11"/>
  <c r="BI335" i="11"/>
  <c r="BI334" i="11"/>
  <c r="BI333" i="11"/>
  <c r="BI332" i="11"/>
  <c r="BI331" i="11"/>
  <c r="BI330" i="11"/>
  <c r="BI329" i="11"/>
  <c r="BI328" i="11"/>
  <c r="BI327" i="11"/>
  <c r="BI326" i="11"/>
  <c r="BI325" i="11"/>
  <c r="BI324" i="11"/>
  <c r="BI323" i="11"/>
  <c r="BI322" i="11"/>
  <c r="BI321" i="11"/>
  <c r="BI320" i="11"/>
  <c r="BI319" i="11"/>
  <c r="BI318" i="11"/>
  <c r="BI317" i="11"/>
  <c r="BI316" i="11"/>
  <c r="BI315" i="11"/>
  <c r="BI314" i="11"/>
  <c r="BI313" i="11"/>
  <c r="BI312" i="11"/>
  <c r="BI311" i="11"/>
  <c r="BI310" i="11"/>
  <c r="BI309" i="11"/>
  <c r="BI308" i="11"/>
  <c r="BI307" i="11"/>
  <c r="BI306" i="11"/>
  <c r="BI305" i="11"/>
  <c r="BI304" i="11"/>
  <c r="BI303" i="11"/>
  <c r="BI302" i="11"/>
  <c r="BI301" i="11"/>
  <c r="BI300" i="11"/>
  <c r="BI299" i="11"/>
  <c r="BI298" i="11"/>
  <c r="BI297" i="11"/>
  <c r="BI296" i="11"/>
  <c r="BI294" i="11"/>
  <c r="BI293" i="11"/>
  <c r="BI292" i="11"/>
  <c r="BI290" i="11"/>
  <c r="BI289" i="11"/>
  <c r="BI288" i="11"/>
  <c r="BI287" i="11"/>
  <c r="BI286" i="11"/>
  <c r="BI285" i="11"/>
  <c r="BI284" i="11"/>
  <c r="BI283" i="11"/>
  <c r="BI282" i="11"/>
  <c r="BI281" i="11"/>
  <c r="BI280" i="11"/>
  <c r="BI279" i="11"/>
  <c r="BI278" i="11"/>
  <c r="BI277" i="11"/>
  <c r="BI276" i="11"/>
  <c r="BI275" i="11"/>
  <c r="BI274" i="11"/>
  <c r="BI273" i="11"/>
  <c r="BI272" i="11"/>
  <c r="BI271" i="11"/>
  <c r="BI270" i="11"/>
  <c r="BI269" i="11"/>
  <c r="BI268" i="11"/>
  <c r="BI267" i="11"/>
  <c r="BI266" i="11"/>
  <c r="BI265" i="11"/>
  <c r="BI264" i="11"/>
  <c r="BI263" i="11"/>
  <c r="BI262" i="11"/>
  <c r="BI261" i="11"/>
  <c r="BI260" i="11"/>
  <c r="BI259" i="11"/>
  <c r="BI258" i="11"/>
  <c r="BI256" i="11"/>
  <c r="BI255" i="11"/>
  <c r="BI254" i="11"/>
  <c r="BI253" i="11"/>
  <c r="BI252" i="11"/>
  <c r="BI251" i="11"/>
  <c r="BI250" i="11"/>
  <c r="BI249" i="11"/>
  <c r="BI248" i="11"/>
  <c r="BI247" i="11"/>
  <c r="BI246" i="11"/>
  <c r="BI245" i="11"/>
  <c r="BI244" i="11"/>
  <c r="BI243" i="11"/>
  <c r="BI242" i="11"/>
  <c r="BI241" i="11"/>
  <c r="BI240" i="11"/>
  <c r="BI239" i="11"/>
  <c r="BI238" i="11"/>
  <c r="BI237" i="11"/>
  <c r="BI236" i="11"/>
  <c r="BI235" i="11"/>
  <c r="BI234" i="11"/>
  <c r="BI233" i="11"/>
  <c r="BI232" i="11"/>
  <c r="BI231" i="11"/>
  <c r="BI230" i="11"/>
  <c r="BI229" i="11"/>
  <c r="BI228" i="11"/>
  <c r="BI227" i="11"/>
  <c r="BI226" i="11"/>
  <c r="BI225" i="11"/>
  <c r="BI224" i="11"/>
  <c r="BI223" i="11"/>
  <c r="BI222" i="11"/>
  <c r="BI221" i="11"/>
  <c r="BI220" i="11"/>
  <c r="BI219" i="11"/>
  <c r="BI218" i="11"/>
  <c r="BI217" i="11"/>
  <c r="BI216" i="11"/>
  <c r="BI214" i="11"/>
  <c r="BI212" i="11"/>
  <c r="BI211" i="11"/>
  <c r="BI210" i="11"/>
  <c r="BI209" i="11"/>
  <c r="BI208" i="11"/>
  <c r="BI207" i="11"/>
  <c r="BI206" i="11"/>
  <c r="BI205" i="11"/>
  <c r="BI204" i="11"/>
  <c r="BI203" i="11"/>
  <c r="BI202" i="11"/>
  <c r="BI200" i="11"/>
  <c r="BI199" i="11"/>
  <c r="BI198" i="11"/>
  <c r="BI197" i="11"/>
  <c r="BI196" i="11"/>
  <c r="BI194" i="11"/>
  <c r="BI193" i="11"/>
  <c r="BI191" i="11"/>
  <c r="BI190" i="11"/>
  <c r="BI189" i="11"/>
  <c r="BI188" i="11"/>
  <c r="BI187" i="11"/>
  <c r="BI186" i="11"/>
  <c r="BI185" i="11"/>
  <c r="BI183" i="11"/>
  <c r="BI182" i="11"/>
  <c r="BI181" i="11"/>
  <c r="BI180" i="11"/>
  <c r="BI179" i="11"/>
  <c r="BI177" i="11"/>
  <c r="BI175" i="11"/>
  <c r="BI174" i="11"/>
  <c r="BI173" i="11"/>
  <c r="BI172" i="11"/>
  <c r="BI171" i="11"/>
  <c r="BI169" i="11"/>
  <c r="BI166" i="11"/>
  <c r="BI163" i="11"/>
  <c r="BI162" i="11"/>
  <c r="BI161" i="11"/>
  <c r="BI158" i="11"/>
  <c r="BI157" i="11"/>
  <c r="BI156" i="11"/>
  <c r="BI155" i="11"/>
  <c r="BI154" i="11"/>
  <c r="BI153" i="11"/>
  <c r="BI150" i="11"/>
  <c r="BI148" i="11"/>
  <c r="BI147" i="11"/>
  <c r="BI146" i="11"/>
  <c r="BI145" i="11"/>
  <c r="BI144" i="11"/>
  <c r="BI143" i="11"/>
  <c r="BI142" i="11"/>
  <c r="BI141" i="11"/>
  <c r="BI140" i="11"/>
  <c r="BI137" i="11"/>
  <c r="BI136" i="11"/>
  <c r="BI135" i="11"/>
  <c r="BI131" i="11"/>
  <c r="BI128" i="11"/>
  <c r="BI126" i="11"/>
  <c r="BI125" i="11"/>
  <c r="BI124" i="11"/>
  <c r="BI123" i="11"/>
  <c r="BI122" i="11"/>
  <c r="BI121" i="11"/>
  <c r="BI120" i="11"/>
  <c r="BI119" i="11"/>
  <c r="BI118" i="11"/>
  <c r="BI115" i="11"/>
  <c r="BI113" i="11"/>
  <c r="BI112" i="11"/>
  <c r="BI111" i="11"/>
  <c r="BI110" i="11"/>
  <c r="BI109" i="11"/>
  <c r="BI106" i="11"/>
  <c r="BI105" i="11"/>
  <c r="BI103" i="11"/>
  <c r="BI101" i="11"/>
  <c r="BI100" i="11"/>
  <c r="BI99" i="11"/>
  <c r="BI98" i="11"/>
  <c r="BI97" i="11"/>
  <c r="BI96" i="11"/>
  <c r="BI94" i="11"/>
  <c r="BI93" i="11"/>
  <c r="BI91" i="11"/>
  <c r="BI90" i="11"/>
  <c r="BI89" i="11"/>
  <c r="BI88" i="11"/>
  <c r="BI87" i="11"/>
  <c r="BI84" i="11"/>
  <c r="BI82" i="11"/>
  <c r="BI80" i="11"/>
  <c r="BI79" i="11"/>
  <c r="BI76" i="11"/>
  <c r="BI75" i="11"/>
  <c r="BI74" i="11"/>
  <c r="BI72" i="11"/>
  <c r="BI71" i="11"/>
  <c r="BI70" i="11"/>
  <c r="BI67" i="11"/>
  <c r="BI66" i="11"/>
  <c r="BI65" i="11"/>
  <c r="BI64" i="11"/>
  <c r="BI63" i="11"/>
  <c r="BI61" i="11"/>
  <c r="BI60" i="11"/>
  <c r="BI59" i="11"/>
  <c r="BI55" i="11"/>
  <c r="BI54" i="11"/>
  <c r="BI53" i="11"/>
  <c r="BI52" i="11"/>
  <c r="BI51" i="11"/>
  <c r="BI49" i="11"/>
  <c r="BI48" i="11"/>
  <c r="BI47" i="11"/>
  <c r="BI46" i="11"/>
  <c r="BI45" i="11"/>
  <c r="BI44" i="11"/>
  <c r="BI43" i="11"/>
  <c r="BI42" i="11"/>
  <c r="BI40" i="11"/>
  <c r="BI39" i="11"/>
  <c r="BI37" i="11"/>
  <c r="BI35" i="11"/>
  <c r="BI34" i="11"/>
  <c r="BI33" i="11"/>
  <c r="BI32" i="11"/>
  <c r="BI31" i="11"/>
  <c r="BI26" i="11"/>
  <c r="BI25" i="11"/>
  <c r="BI24" i="11"/>
  <c r="BI22" i="11"/>
  <c r="BI20" i="11"/>
  <c r="BI19" i="11"/>
  <c r="BI17" i="11"/>
  <c r="BI16" i="11"/>
  <c r="BI15" i="11"/>
  <c r="BI14" i="11"/>
  <c r="BI12" i="11"/>
  <c r="BI10" i="11"/>
  <c r="M418" i="11" l="1"/>
  <c r="K417" i="11"/>
  <c r="K418" i="11"/>
  <c r="P6" i="11" l="1"/>
  <c r="Q6" i="11"/>
  <c r="R6" i="11"/>
  <c r="S6" i="11"/>
  <c r="T6" i="11"/>
  <c r="U6" i="11"/>
  <c r="V6" i="11"/>
  <c r="W6" i="11"/>
  <c r="X6" i="11"/>
  <c r="Y6" i="11"/>
  <c r="Z6" i="11"/>
  <c r="AA6" i="11"/>
  <c r="AB6" i="11"/>
  <c r="AC6" i="11"/>
  <c r="AD6" i="11"/>
  <c r="AE6" i="11"/>
  <c r="AF6" i="11"/>
  <c r="AG6" i="11"/>
  <c r="AH6" i="11"/>
  <c r="AI6" i="11"/>
  <c r="AJ6" i="11"/>
  <c r="AK6" i="11"/>
  <c r="AL6" i="11"/>
  <c r="AM6" i="11"/>
  <c r="AN6" i="11"/>
  <c r="AO6" i="11"/>
  <c r="AP6" i="11"/>
  <c r="AQ6" i="11"/>
  <c r="AR6" i="11"/>
  <c r="AS6" i="11"/>
  <c r="AT6" i="11"/>
  <c r="AU6" i="11"/>
  <c r="AV6" i="11"/>
  <c r="AW6" i="11"/>
  <c r="AX6" i="11"/>
  <c r="AY6" i="11"/>
  <c r="AZ6" i="11"/>
  <c r="BA6" i="11"/>
  <c r="P7" i="11"/>
  <c r="Q7" i="11"/>
  <c r="R7" i="11"/>
  <c r="S7" i="11"/>
  <c r="T7" i="11"/>
  <c r="U7" i="11"/>
  <c r="V7" i="11"/>
  <c r="W7" i="11"/>
  <c r="X7" i="11"/>
  <c r="Y7" i="11"/>
  <c r="Z7" i="11"/>
  <c r="AA7" i="11"/>
  <c r="AB7" i="11"/>
  <c r="AC7" i="11"/>
  <c r="AD7" i="11"/>
  <c r="AE7" i="11"/>
  <c r="AF7" i="11"/>
  <c r="AG7" i="11"/>
  <c r="AH7" i="11"/>
  <c r="AI7" i="11"/>
  <c r="AJ7" i="11"/>
  <c r="AK7" i="11"/>
  <c r="AL7" i="11"/>
  <c r="AM7" i="11"/>
  <c r="AN7" i="11"/>
  <c r="AO7" i="11"/>
  <c r="AP7" i="11"/>
  <c r="AQ7" i="11"/>
  <c r="AR7" i="11"/>
  <c r="AS7" i="11"/>
  <c r="AT7" i="11"/>
  <c r="AU7" i="11"/>
  <c r="AV7" i="11"/>
  <c r="AW7" i="11"/>
  <c r="AX7" i="11"/>
  <c r="AY7" i="11"/>
  <c r="AZ7" i="11"/>
  <c r="BA7" i="11"/>
  <c r="O6" i="11"/>
  <c r="O7" i="11"/>
  <c r="BI11" i="11"/>
  <c r="BI13" i="11"/>
  <c r="BI18" i="11"/>
  <c r="BI21" i="11"/>
  <c r="BI23" i="11"/>
  <c r="BI27" i="11"/>
  <c r="BI28" i="11"/>
  <c r="BI29" i="11"/>
  <c r="BI30" i="11"/>
  <c r="BI36" i="11"/>
  <c r="BI38" i="11"/>
  <c r="BI41" i="11"/>
  <c r="BI50" i="11"/>
  <c r="BI56" i="11"/>
  <c r="BI57" i="11"/>
  <c r="BI58" i="11"/>
  <c r="BI62" i="11"/>
  <c r="BI68" i="11"/>
  <c r="BI69" i="11"/>
  <c r="BI73" i="11"/>
  <c r="BI77" i="11"/>
  <c r="BI78" i="11"/>
  <c r="BI81" i="11"/>
  <c r="BI83" i="11"/>
  <c r="BI85" i="11"/>
  <c r="BI86" i="11"/>
  <c r="BI92" i="11"/>
  <c r="BI95" i="11"/>
  <c r="BI102" i="11"/>
  <c r="BI104" i="11"/>
  <c r="BI107" i="11"/>
  <c r="BI108" i="11"/>
  <c r="BI114" i="11"/>
  <c r="BI116" i="11"/>
  <c r="BI117" i="11"/>
  <c r="BI127" i="11"/>
  <c r="BI129" i="11"/>
  <c r="BI130" i="11"/>
  <c r="BI132" i="11"/>
  <c r="BI133" i="11"/>
  <c r="BI134" i="11"/>
  <c r="BI138" i="11"/>
  <c r="BI139" i="11"/>
  <c r="BI149" i="11"/>
  <c r="BI151" i="11"/>
  <c r="BI152" i="11"/>
  <c r="BI159" i="11"/>
  <c r="BI160" i="11"/>
  <c r="BI164" i="11"/>
  <c r="BI165" i="11"/>
  <c r="BI167" i="11"/>
  <c r="BI168" i="11"/>
  <c r="BI170" i="11"/>
  <c r="BI176" i="11"/>
  <c r="BI178" i="11"/>
  <c r="BI184" i="11"/>
  <c r="BI192" i="11"/>
  <c r="BI195" i="11"/>
  <c r="BI201" i="11"/>
  <c r="BI213" i="11"/>
  <c r="BI215" i="11"/>
  <c r="BI257" i="11"/>
  <c r="BI291" i="11"/>
  <c r="BI295" i="11"/>
  <c r="BI356" i="11"/>
  <c r="BI373" i="11"/>
  <c r="BI375" i="11"/>
  <c r="BI380" i="11"/>
  <c r="BI381" i="11"/>
  <c r="BI392" i="11"/>
  <c r="BI417" i="11" l="1"/>
  <c r="BI416" i="11"/>
  <c r="C3" i="11"/>
  <c r="BI418" i="11" l="1"/>
</calcChain>
</file>

<file path=xl/sharedStrings.xml><?xml version="1.0" encoding="utf-8"?>
<sst xmlns="http://schemas.openxmlformats.org/spreadsheetml/2006/main" count="2922" uniqueCount="1209">
  <si>
    <t>Nombre de la Entidad Compradora</t>
  </si>
  <si>
    <t>No</t>
  </si>
  <si>
    <t>SEDE</t>
  </si>
  <si>
    <t>Operario de mantenimiento</t>
  </si>
  <si>
    <t>Coordinador de tiempo completo</t>
  </si>
  <si>
    <t>Complejo Central - Despacho Dirección Regional</t>
  </si>
  <si>
    <t xml:space="preserve">Calle 51 No. 57 – 70 </t>
  </si>
  <si>
    <t>Complejo Central - Centro de Comercio</t>
  </si>
  <si>
    <t>Complejo Central - Centro de Servicios de Salud</t>
  </si>
  <si>
    <t>Complejo Central - Centro de Servicios y Gestión Empresarial</t>
  </si>
  <si>
    <t>Complejo Central - Centro de Servicios y Gestión Empresarial - Tecnoparque</t>
  </si>
  <si>
    <t>Complejo Central - Despacho Dirección Regional - Hub Innovación</t>
  </si>
  <si>
    <t>Complejo Central - Centro de Servicios de Salud - El Pomar</t>
  </si>
  <si>
    <t>Complejo Central - Despacho Dirección Regional - Buenos Aires</t>
  </si>
  <si>
    <t>Complejo Sur - Grupo Mixto</t>
  </si>
  <si>
    <t>Complejo Sur - Centro tecnológico del mobiliario</t>
  </si>
  <si>
    <t>Complejo Sur - Centro de formación en diseño confección y moda</t>
  </si>
  <si>
    <t>Complejo Sur - Centro de diseño y manufactura del cuero</t>
  </si>
  <si>
    <t>Complejo Norte - Grupo Mixto</t>
  </si>
  <si>
    <t>Complejo Norte - Centro para el desarrollo del hábitat y la construcción</t>
  </si>
  <si>
    <t>Complejo Norte - Santa Rosa de Osos</t>
  </si>
  <si>
    <t>Complejo Norte - Yarumal</t>
  </si>
  <si>
    <t>Calle 15 No. 25 – 27 Antiguo Seminario de Misiones</t>
  </si>
  <si>
    <t xml:space="preserve">Complejo Norte - Ituango </t>
  </si>
  <si>
    <t>Carrera 19 No. 20 – 34</t>
  </si>
  <si>
    <t>Complejo Norte - Gómez Plata</t>
  </si>
  <si>
    <t xml:space="preserve">Km. 6 Vía a la Pintada Caldas Antioquia </t>
  </si>
  <si>
    <t xml:space="preserve">Oriente - Centro de la innovación la agroindustria y la aviación - Zona franca </t>
  </si>
  <si>
    <t>Oriente - Centro de la innovación la agroindustria y la aviación - La Ceja</t>
  </si>
  <si>
    <t>Oriente - Centro de la innovación la agroindustria y la aviación - Marinilla</t>
  </si>
  <si>
    <t xml:space="preserve">Oriente - Centro de la innovación la agroindustria y la aviación - Guarne </t>
  </si>
  <si>
    <t>Oriente - Centro de la innovación la agroindustria y la aviación - Carmen de Viboral</t>
  </si>
  <si>
    <t>Oriente - Centro de la innovación la agroindustria y la aviación - Santuario</t>
  </si>
  <si>
    <t>Calle 50A No. 42 – 29, Edificio casa pastoral piso 4</t>
  </si>
  <si>
    <t>Apartadó - Complejo tecnológico agroindustrial pecuario y turístico</t>
  </si>
  <si>
    <t>Apartadó - Complejo tecnológico agroindustrial pecuario y turístico - Turbo</t>
  </si>
  <si>
    <t>Calle 100 No. 18 – 24</t>
  </si>
  <si>
    <t>Caucasia - Complejo tecnológico para la gestión agroempresarial</t>
  </si>
  <si>
    <t>Caucasia - Complejo tecnológico para la gestión agroempresarial - Universidad Católica</t>
  </si>
  <si>
    <t>Puerto Berrío - Complejo tecnológico minero agroempresarial</t>
  </si>
  <si>
    <t>Puerto Berrío - Complejo tecnológico minero agroempresarial - Cisneros</t>
  </si>
  <si>
    <t>Puerto Berrío - Complejo tecnológico minero agroempresarial - Remedios</t>
  </si>
  <si>
    <t>Puerto Berrío - Complejo tecnológico minero agroempresarial - Segovia</t>
  </si>
  <si>
    <t>El Bagre - Centro de formación minero ambiental</t>
  </si>
  <si>
    <t>El Bagre - Centro de formación minero ambiental - Sede Roldán</t>
  </si>
  <si>
    <t>Operario de aseo y cafetería</t>
  </si>
  <si>
    <t>3. Bienes de Aseo y Cafetería</t>
  </si>
  <si>
    <t>Unidad</t>
  </si>
  <si>
    <t>Descuento %</t>
  </si>
  <si>
    <t>Precio Unitario con Descuento</t>
  </si>
  <si>
    <t>IVA</t>
  </si>
  <si>
    <t>Total</t>
  </si>
  <si>
    <t>Despachos</t>
  </si>
  <si>
    <t>No.</t>
  </si>
  <si>
    <t>Bien</t>
  </si>
  <si>
    <t>Especificación</t>
  </si>
  <si>
    <t>Presentación</t>
  </si>
  <si>
    <t>Cantidad Mensual</t>
  </si>
  <si>
    <t>Precio unitario</t>
  </si>
  <si>
    <t>Precio Mínimo</t>
  </si>
  <si>
    <t>Descuento sobre precio mínimo</t>
  </si>
  <si>
    <t xml:space="preserve">Valor  unitario Incluido Gravamen </t>
  </si>
  <si>
    <t xml:space="preserve">Valor   total  Incluido Gravamen </t>
  </si>
  <si>
    <t>SEDE 1</t>
  </si>
  <si>
    <t>SEDE 2</t>
  </si>
  <si>
    <t>SEDE 3</t>
  </si>
  <si>
    <t>SEDE 4</t>
  </si>
  <si>
    <t>SEDE 5</t>
  </si>
  <si>
    <t>SEDE 6</t>
  </si>
  <si>
    <t>SEDE 7</t>
  </si>
  <si>
    <t>SEDE 8</t>
  </si>
  <si>
    <t>SEDE 9</t>
  </si>
  <si>
    <t>SEDE 10</t>
  </si>
  <si>
    <t>SEDE 11</t>
  </si>
  <si>
    <t>SEDE 12</t>
  </si>
  <si>
    <t>SEDE 13</t>
  </si>
  <si>
    <t>SEDE 14</t>
  </si>
  <si>
    <t>SEDE 15</t>
  </si>
  <si>
    <t>SEDE 16</t>
  </si>
  <si>
    <t>SEDE 17</t>
  </si>
  <si>
    <t>SEDE 18</t>
  </si>
  <si>
    <t>SEDE 19</t>
  </si>
  <si>
    <t>SEDE 20</t>
  </si>
  <si>
    <t>SEDE 21</t>
  </si>
  <si>
    <t>SEDE 22</t>
  </si>
  <si>
    <t>SEDE 23</t>
  </si>
  <si>
    <t>SEDE 24</t>
  </si>
  <si>
    <t>SEDE 25</t>
  </si>
  <si>
    <t>SEDE 26</t>
  </si>
  <si>
    <t>SEDE 27</t>
  </si>
  <si>
    <t>SEDE 28</t>
  </si>
  <si>
    <t>SEDE 29</t>
  </si>
  <si>
    <t>SEDE 30</t>
  </si>
  <si>
    <t>SEDE 31</t>
  </si>
  <si>
    <t>SEDE 32</t>
  </si>
  <si>
    <t>SEDE 33</t>
  </si>
  <si>
    <t>SEDE 34</t>
  </si>
  <si>
    <t>SEDE 35</t>
  </si>
  <si>
    <t>SEDE 36</t>
  </si>
  <si>
    <t>SEDE 37</t>
  </si>
  <si>
    <t>SEDE 38</t>
  </si>
  <si>
    <t>SEDE 39</t>
  </si>
  <si>
    <t>SEDE 40</t>
  </si>
  <si>
    <t>SEDE 41</t>
  </si>
  <si>
    <t>SEDE 42</t>
  </si>
  <si>
    <t>SEDE 43</t>
  </si>
  <si>
    <t>SEDE 44</t>
  </si>
  <si>
    <t>Unidades</t>
  </si>
  <si>
    <t>Jabón para loza 1 (Compra)</t>
  </si>
  <si>
    <t>- Con agente(s) tensoactivo(s) principal(es) con efecto limpiador y desengrasante en una concentración mínima del 8%.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</si>
  <si>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Líquido, en recipiente plástico con capacidad mínima de 3.785 ml</t>
  </si>
  <si>
    <t>Jabón para loza 2 (Compra)</t>
  </si>
  <si>
    <t>Líquido, en recipiente plástico de mínimo 500 ml</t>
  </si>
  <si>
    <t>$ -</t>
  </si>
  <si>
    <t>Jabón para loza 3 (Compra)</t>
  </si>
  <si>
    <t>- Con agente(s) tensoactivo(s) principal(es) con efecto limpiador y desengrasante en una concentración mínima del 15%.
- Disponible en mínimo (2) dos fragancias
- El envase debe estar correctamente etiquetados bajo los parámetros establecidos en el sistema globalmente armonizado (Decreto 1496 de 2018) indicando: nombre comercial del producto, pictogramas de los compuestos peligrosos si aplica e instrucciones de uso.
- Debe contener concentraciones de fósforo iguales o inferiores a 0.65% de fósforo (Resolución 0689 de 2016)</t>
  </si>
  <si>
    <t>Crema, en recipiente plástico de mínimo 850 g</t>
  </si>
  <si>
    <t>Jabón para loza 4 (Compra)</t>
  </si>
  <si>
    <t>- Con agente(s) tensoactivo(s) con efecto limpiador y desengrasante. 
- Disponible en múltiples fragancias.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Con etiqueta de amigable con el ambiente
- Debe contener concentraciones de fósforo iguales o inferiores a 0.65% de fósforo (Resolución 0689 de 2016)</t>
  </si>
  <si>
    <t>Crema, en recipiente plástico de mínimo 1000 g</t>
  </si>
  <si>
    <t>Jabón en barra (Compra)</t>
  </si>
  <si>
    <t>-Composición de ácidos grasos de mínimo 50%.
- Debe contener concentraciones de fósforo iguales o inferiores a 0.65% de fósforo (Resolución 0689 de 2016)</t>
  </si>
  <si>
    <t>Barra, unidad con peso mínimo de 250 g en
envoltura individual</t>
  </si>
  <si>
    <t>Jabón en barra azul (Compra)</t>
  </si>
  <si>
    <t>- Todo tipo de uso
- Biodegradable
- No debe contener PVC o Poliestireno expandido u otros plásticos de un solo uso tanto en el envase como en el embalaje.
- Debe contener concentraciones de fósforo iguales o inferiores a 0.65% de fósforo (Resolución 0689 de 2016)</t>
  </si>
  <si>
    <t>Jabón abrasivo (Compra)</t>
  </si>
  <si>
    <t>-Con agente(s) tensoactivo(s) pincipal(es) con efecto limpiador, pulidor y desengrasante
- Con agente activo mínimo del 5%
- Debe contener concentraciones de fósforo iguales o inferiores a 0.65% de fósforo (Resolución 0689 de 2016)</t>
  </si>
  <si>
    <t>En polvo, en tarro de mínimo 500 g</t>
  </si>
  <si>
    <t>Jabón de tocador 1 (Compra)</t>
  </si>
  <si>
    <t>- Elaborado con grasas vegetales
- Con agente humectante
- pH modificar entre PH 5,5 a 7
- Disponible en mínimo (2) dos fragancias
- Debe estar correctamente etiquetados bajo los parámetros indicando: nombre comercial del producto, pictogramas de los compuestos peligrosos e instrucciones de uso
- Debe contener concentraciones de fósforo iguales o inferiores a 0.65% de fósforo (Resolución 0689 de 2016)</t>
  </si>
  <si>
    <t>Barra, unidad con peso mínimo de 125 g en envoltura individual</t>
  </si>
  <si>
    <t>Jabón de tocador 2 (Compra)</t>
  </si>
  <si>
    <t>- Jabón de tocador para manos en espuma
- Líquido para manos en bolsa para dispensador spray y con boquilla especial de dispensador
- Tapa tipo válvula, para dispensador, antibacterial y antiséptico 
- Con agente limpiador en una concentración mínima del 6%
- Con agente humectante en una concentración mínima del 3%
- Disponible en múltiples fragancias
- Producto biodegradable basado en ingredientes orgánicos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
- Debe contener concentraciones de fósforo iguales o inferiores a 0.65% de fósforo (Resolución 0689 de 2016)</t>
  </si>
  <si>
    <t>Líquido, en bolsa con capacidad mínima de 800 ml</t>
  </si>
  <si>
    <t>Jabón de dispensador para manos 1 (Compra)</t>
  </si>
  <si>
    <t>- Con agente limpiador en una concentración mínima del 6%
- Con agente humectante en una concentración mínima del 3%
- pH entre 5,5 a 7
- Disponible en mínimo (2) dos fragancias
- Debe contener concentraciones de fósforo iguales o inferiores a 0.65% de fósforo (Resolución 0689 de 2016)</t>
  </si>
  <si>
    <t>Líquido, en recipiente plástico con dispensador y capacidad mínima de 500 ml</t>
  </si>
  <si>
    <t>Jabón de dispensador para manos 2 (Compra)</t>
  </si>
  <si>
    <t>Jabón de dispensador para manos 3 (Compra)</t>
  </si>
  <si>
    <t>- Con agente limpiador en una concentración mínima del 6%.
- Con agente antibacterial en una concentración mínima del 0,2%
- Con agente humectante en una concentración mínima del 3%
- pH entre 5,5 a 7
- Disponible en mínimo (2) dos fragancias
- Debe contener concentraciones de fósforo iguales o inferiores a 0.65% de fósforo (Resolución 0689 de 2016)</t>
  </si>
  <si>
    <t>Gel antibacterial para manos (Compra)</t>
  </si>
  <si>
    <t>- Con agente antibacterial en una concentración mínima del 0,2%
- Con agente humectante
- pH entre 5, 5 a 7
- Con fragancia</t>
  </si>
  <si>
    <t>Gel, en recipiente plástico con capacidad mínima de 3.785 ml</t>
  </si>
  <si>
    <t>Dispensador de gel antibacterial para manos (Compra)</t>
  </si>
  <si>
    <t>- Material: Plástico
- Tipo de instalación: De pared
- Incluye Chazos y tornillos
- Con visor para determinar el nivel del líquido
- Con ventanilla en la parte superior para añadir el gel 
- Funcionamiento: Manual</t>
  </si>
  <si>
    <t>Recipiente con capacidad mínima de 500 ml (Unidad)</t>
  </si>
  <si>
    <t>Limpiador multiusos 1 (Compra)</t>
  </si>
  <si>
    <t>- Con agente(s) tensoactivo(s) principal(es) con efecto limpiador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</si>
  <si>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multiusos 2 (Compra)</t>
  </si>
  <si>
    <t>- Con agente(s) tensoactivo(s) principal(es) con efecto limpiador y desengrasante en una concentración mínima del 8%
- Disponible en mínimo (2) dos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</si>
  <si>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ml, con
atomizador de pistola.</t>
  </si>
  <si>
    <t>Limpiador multiusos 3 (Compra)</t>
  </si>
  <si>
    <t>Líquido, en recipiente plástico de repuesto con capacidad mínima de 500 ml</t>
  </si>
  <si>
    <t>Limpiador desinfectante para pisos (Compra)</t>
  </si>
  <si>
    <t>- Apariencia: Líquido transparente
- Color y olor: De acuerdo a la fragancia
- Producto biodegradable que no afectas la capa de ozono
- Solubilidad: Total en agua
- PH: 7.5 - 8.5
- Composición: Tensoactivos, espesante, coadyuvante, colorante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
- No debe contener PVC, poliestireno expandido u otros plásticos de un solo uso tanto en el envase como en el embalaje.</t>
  </si>
  <si>
    <t>Líquido, en garrafa con capacidad mínima de 3.785 ml</t>
  </si>
  <si>
    <t>Líquido desengrasante (Compra)</t>
  </si>
  <si>
    <t>- Con agente(s) tensoactivo(s) principal(es) con efecto limpiador y desengrasante en una concentración mínima del 10%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Debe contener concentraciones de fósforo iguales o inferiores a 0.65% de fósforo (Resolución 0689 de 2016)</t>
  </si>
  <si>
    <t>Crema desengrasante (Compra)</t>
  </si>
  <si>
    <t>- Disponible en múltiples fragancias 
- Limpia y desengrasa todos los metales, plásticos, gomas, vidrio, cerámica y madera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 o biodegradable
- No debe contener PVC o Poliestireno expandido u otros plásticos de un solo uso tanto en el envase como en el embalaje.</t>
  </si>
  <si>
    <t>Crema, en recipiente reciclable o biodegadable con capacidad mínima de 500 g</t>
  </si>
  <si>
    <t>Detergente multiusos en polvo (Compra)</t>
  </si>
  <si>
    <t xml:space="preserve">- Con agente tensoactivo de mínimo 60% de biodegradabilidad
-Con efecto limpiador de mínimo 9%.
- El envase del producto deberá estar correctamente etiquetado bajo los parámetros: nombre comercial del producto, pictogramas de los compuestos peligrosos e instrucciones de uso
- Debe contener concentraciones de fósforo iguales o inferiores a 0.65% de fósforo (Resolución 0689 de 2016)
</t>
  </si>
  <si>
    <t>Polvo, en bolsa plástica o recipiente plástico
con un peso de 1.000 g</t>
  </si>
  <si>
    <t>Limpiador desinfectante para uso general 1 (Compra)</t>
  </si>
  <si>
    <t>- Con agente(s) tensoactivo(s) con efecto antibacterial en una concentración mínima del 0,2%
- Con agente(s) tensoactivo(s) con efecto limpiador y desengrasante en una concentración mínima del 1,5%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</si>
  <si>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Limpiador desinfectante para uso general 2 (Compra)</t>
  </si>
  <si>
    <t>Líquido, en recipiente plástico con capacidad mínima de 500 ml, con atomizador de pistola.</t>
  </si>
  <si>
    <t>Limpiador desinfectante para uso general 3 (Compra)</t>
  </si>
  <si>
    <t>Líquido, en recipiente plástico con capacidad mínima de 500 ml</t>
  </si>
  <si>
    <t>Desinfectante de alto nivel de desinfección para uso hospitalario (Compra)</t>
  </si>
  <si>
    <t>- Con agentes bactericidas, fungicidas, tubercolicidas, esporicidas y virucidas.
- Sin fragacia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</si>
  <si>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
mínima de 3.785 ml</t>
  </si>
  <si>
    <t>Pastilla desinfectante para sanitario (Compra)</t>
  </si>
  <si>
    <t>- Con agentes bactericidas, fungicidas y virucidas.</t>
  </si>
  <si>
    <t>Unidad con peso mínimo de 45 g</t>
  </si>
  <si>
    <t>Líquido para limpiar vidrios 1 (Compra)</t>
  </si>
  <si>
    <t>- Con agente(s) principal(es) con efecto limpiador y desengrasante en una concentración mínima del 4%
- Disponible mínimo en dos (2) fragancias
- El envase debe estar correctamente etiquetados bajo los parámetros establecidos en el sistema globalmente armonizado indicando: nombre comercial del producto, pictogramas de los compuestos peligrosos e instrucciones de uso</t>
  </si>
  <si>
    <t>Líquido para limpiar vidrios 2 (Compra)</t>
  </si>
  <si>
    <t>- Con agente(s) principal(es) con efecto limpiador y desengrasante en una concentración mínima del 4%
- Disponible mínimo en dos (2)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</si>
  <si>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 para limpiar vidrios 3 (Compra)</t>
  </si>
  <si>
    <t>Líquido, en recipiente plástico de repuesto con capacidad mínima
de 500 ml</t>
  </si>
  <si>
    <t>Blanqueador o hipoclorito 1 (Compra)</t>
  </si>
  <si>
    <t>- Solución con una concentración mínima del 5%
- El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</si>
  <si>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Blanqueador o hipoclorito 2 (Compra)</t>
  </si>
  <si>
    <t>Líquido, en recipiente plástico con capacidad
mínima de 1.000 ml</t>
  </si>
  <si>
    <t>Blanqueador o hipoclorito 3 (Compra)</t>
  </si>
  <si>
    <t>- Granulado con una concentración mínima del 90%
- El envase del producto deberá estar correctamente etiquetado, indicando: nombre comercial del producto, pictogramas de los compuestos peligrosos e instrucciones de uso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</si>
  <si>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ganulado, en bolsa plástica de mínimo
1.000 g</t>
  </si>
  <si>
    <t>Alcohol industrial 1 (Compra)</t>
  </si>
  <si>
    <t>- Solución acuosa de alcohol etílico desnaturalizado con una concentración mínima de 70%
- Desnaturalizado</t>
  </si>
  <si>
    <t>Alcohol industrial 2 (Compra)</t>
  </si>
  <si>
    <t>Líquido, en recipiente plástico con capacidad mínima de 1000ml</t>
  </si>
  <si>
    <t>Creolina 1 (Compra)</t>
  </si>
  <si>
    <t>- Solución con una concentración mínima de fenoles de 4%</t>
  </si>
  <si>
    <t>Líquido, en recipiente
plástico con capacidad mínima de 500 ml</t>
  </si>
  <si>
    <t>Creolina 2 (Compra)</t>
  </si>
  <si>
    <t>Líquido para limpiar equipos de oficina 1 (Compra)</t>
  </si>
  <si>
    <t>- Con agente(s) principal(es) con efecto limpiador, desengrasante y desinfectante en una concentración mínima del 4%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</si>
  <si>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500 ml con
atomizador</t>
  </si>
  <si>
    <t>Líquido para limpiar equipos de oficina 2 (Compra)</t>
  </si>
  <si>
    <t>Líquido, en recipiente plástico con capacidad
mínima de 500 ml</t>
  </si>
  <si>
    <t>Champú para alfombras y tapizados 1 (Compra)</t>
  </si>
  <si>
    <t>- Con agente(s) principal(es) con efecto limpiador en una concentración mínima del 8%
- El envase debe estar correctamente etiquetado: nombre comercial del producto, pictogramas de los compuestos peligrosos e instrucciones de uso</t>
  </si>
  <si>
    <t>Champú para alfombras y tapizados 2 (Compra)</t>
  </si>
  <si>
    <t>- Con agente(s) principal(es) con efecto limpiador en una concentración mínima del 8%
- Con agente espumante para la generación de espuma seca
- El envase debe estar correctamente etiquetados: nombre comercial del producto, pictogramas de los compuestos peligrosos e instrucciones de uso</t>
  </si>
  <si>
    <t>Lustrador de muebles (Compra)</t>
  </si>
  <si>
    <t>- Con agentes limpiadores y abrillantadores en una concentración mínima del 5%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</si>
  <si>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Líquido, en recipiente plástico con capacidad mínima de 200 ml</t>
  </si>
  <si>
    <t>Líquido cubre rasguños para madera (Compra)</t>
  </si>
  <si>
    <t>- Con agentes limpiadores y abrillantadores en una concentración mínima del 5%
- De color oscuro para coayudar a cubrir rasguños en maderas oscuras</t>
  </si>
  <si>
    <t>En recipiente plástico
con capacidad mínima de 200 ml</t>
  </si>
  <si>
    <t>Crema para cuero (Compra)</t>
  </si>
  <si>
    <t>- Con agentes limpiadores y abrillantadores en una concentración mínima del 5%</t>
  </si>
  <si>
    <t>Crema, en recipiente plástico con capacidad
mínima de 200 ml</t>
  </si>
  <si>
    <t>Cera polimérica (Compra)</t>
  </si>
  <si>
    <t>- Polimérica autobrillante.
- Con polímeros acrílicos, nivelantes y plastificantes.
- Neutra (para pisos de todos los colores)
- Contenido mínimo de sólidos del 10%</t>
  </si>
  <si>
    <t>Cera emulsionada Neutra (Compra)</t>
  </si>
  <si>
    <t>- Emulsionada
- Neutra (para pisos de todos los colores)
- Contenido mínimo de sólidos del 5%</t>
  </si>
  <si>
    <t>Cera emulsionada roja (Compra)</t>
  </si>
  <si>
    <t>- Emulsionada
- Roja
- Contenido mínimo de sólidos del 5%
- Antideslizante</t>
  </si>
  <si>
    <t>Cera solvente (Compra)</t>
  </si>
  <si>
    <t>- Solvente
- Contenido mínimo de sólidos del 10%</t>
  </si>
  <si>
    <t>Sellante para pisos (Compra)</t>
  </si>
  <si>
    <t>- Polimérico autobrillante.
- Con polímeros acrílicos, nivelantes y plastificantes.
- Contenido mínimo de sólidos del 20%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</si>
  <si>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Mantenedor de pisos (Compra)</t>
  </si>
  <si>
    <t>- Polimérico autobrillante.
- Con polímeros acrílicos, nivelantes y plastificantes.
- Contenido mínimo de sólidos del 8%</t>
  </si>
  <si>
    <t>Líquido, en recipiente
plástico con capacidad mínima de 3.785 ml</t>
  </si>
  <si>
    <t>Removedor de cera (Compra)</t>
  </si>
  <si>
    <t>- Con agente activo alcalino en una concentración mínima del 9%
- pH entre 11 y 14</t>
  </si>
  <si>
    <t>Abrillantador para piso laminado (Compra)</t>
  </si>
  <si>
    <t>- Con agente(s) con efecto limpiador y brillador.</t>
  </si>
  <si>
    <t>Jabón neutro para pisos 1 (Compra)</t>
  </si>
  <si>
    <t>- Jabón multiusos
- PH Neutro, 
- No corrosivo ni tóxico
- Debe contener concentraciones de fósforo iguales o inferiores a 0.65% de fósforo (Resolución 0689 de 2016)</t>
  </si>
  <si>
    <t>Jabón neutro para pisos 2 (Compra)</t>
  </si>
  <si>
    <t>- Jabón neutro biodegradable multiusos
- PH Neutro
- No es corrosivo ni tóxico
- Color: Azul claro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
- Elaborado en material reciclable, no debe contener PVC, Poliestireno expandido u otros plásticos de un solo uso tanto en el envase como en el embalaje.
- Debe contener concentraciones de fósforo iguales o inferiores a 0.65% de fósforo (Resolución 0689 de 2016)</t>
  </si>
  <si>
    <t>Líquido, en cuñete con capacidad de 20 L</t>
  </si>
  <si>
    <t>Varsol ecológico 1 (Compra)</t>
  </si>
  <si>
    <t>- Solución con agentes desinfectantes, desmanchadores y desengrasantes en concentración mínima del 15%.
- Biodegradable mínimo en un 95%</t>
  </si>
  <si>
    <t>Líquido, en recipiente plástico con capacidad mínima de 1000 ml</t>
  </si>
  <si>
    <t>Varsol ecológico 2 (Compra)</t>
  </si>
  <si>
    <t>Desmanchador multiusos (Compra)</t>
  </si>
  <si>
    <t>- Con agente(s) tensoactivo(s) con efecto limpiador y desengrasante
- Para superficies de todo tipo.</t>
  </si>
  <si>
    <t>Crema, en bolsa plástica de mínimo 500 g</t>
  </si>
  <si>
    <t>Brillametal en crema (Compra)</t>
  </si>
  <si>
    <t>- Con agentes con efecto limpiador, pulidor y brillador.
- Para todo tipo de metales
- El envase del producto deberá estar correctamente etiquetado, indicando: nombre comercial del producto, pictogramas de los compuestos peligrosos e instrucciones de uso</t>
  </si>
  <si>
    <t>En crema de mínimo 70 g</t>
  </si>
  <si>
    <t>Brillametal líquido (Compra)</t>
  </si>
  <si>
    <t>- Con agentes con efecto limpiador, pulidor y brillador.
- Para todo tipo de metales</t>
  </si>
  <si>
    <t>Líquido , en recipiente plástico con capacidad mínima de 200 ml</t>
  </si>
  <si>
    <t>Betún (Compra)</t>
  </si>
  <si>
    <t>- Contenido mínimo de sólidos del 30%
- Color negro
- No debe contener ningún material que sea cancerígeno ( Clasificación 1 y 2a por la IARC), Mutagénico, Tóxico, Contaminante peligroso del aire o que sea agotador de la capa de ozono 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</si>
  <si>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Tarro de mínimo 100 g</t>
  </si>
  <si>
    <t>Ambientador 1 (Compra)</t>
  </si>
  <si>
    <t>- Solución con alcohol etílico y solventes.
- Con fragancia en una concentración del 1,5%
- En múltiples fragancias
- El envase debe estar correctamente etiquetado bajo los parámetros establecidos en el sistema globalmente armonizado (Decreto 1496 de 2018) indicando: nombre comercial del producto, pictogramas de los compuestos peligrosos si aplica e instrucciones de uso de acuerdo con los tiempos de transición descritos en el artículo 24 de la Resolución 773 de 2021.</t>
  </si>
  <si>
    <t>Ambientador 2 (Compra)</t>
  </si>
  <si>
    <t>- Solución con alcohol etílico y solventes.
- Con fragancia en una concentración del 1,5%
- En múltiples fragancias
- libre de CFC
- Envase correctamente etiquetado bajo los parámetros establecidos indicando: nombre comercial del producto, pictogramas de los compuestos peligrosos e instrucciones de uso.
- Elaborado en material reciclable</t>
  </si>
  <si>
    <t>Líquido, en aerosol seguro para la capa de ozono con capacidad mínima de 400 ml</t>
  </si>
  <si>
    <t>Insecticida 1 (Compra)</t>
  </si>
  <si>
    <t>- Para eliminar insectos rastreros.
- Con acción residual hasta por 4 semanas o de larga duración
- Sin fuertes olores químicos
- Libre de CFC
- El envase del producto deberá estar correctamente etiquetado, indicando: nombre comercial del producto, pictogramas de los compuestos peligrosos e instrucciones de uso</t>
  </si>
  <si>
    <t>Líquido, en aerosol seguro para la capa de ozono con capacidad
mínima de 350 ml</t>
  </si>
  <si>
    <t>Insecticida 2 (Compra)</t>
  </si>
  <si>
    <t>- Para eliminar insectos voladores
- Con acción residual hasta por 4 semanas o de larga duración
- Sin fuertes olores químicos
- Libre de CFC
- El envase del producto deberá estar correctamente etiquetado, indicando: nombre comercial del producto, pictogramas de los compuestos peligrosos e instrucciones de uso</t>
  </si>
  <si>
    <t>Limpiones 1 (Compra)</t>
  </si>
  <si>
    <t>- En tela de toalla fileteada
- Color blanco sin estampado
- Tamaño mínimo de 45cm de largo por 45cm de ancho.</t>
  </si>
  <si>
    <t>Limpiones 2 (Compra)</t>
  </si>
  <si>
    <t>- En tela de toalla fileteada
- Color blanco sin estampado
-Tamaño mínimo de 100 cm de largo por 70 cm de ancho</t>
  </si>
  <si>
    <t>Limpiones 3 (Compra)</t>
  </si>
  <si>
    <t>- En tela fileteada
- Color blanco sin estampado
- Tamaño mínimo de 45 cm de largo por 45 cm de ancho</t>
  </si>
  <si>
    <t>Limpiones 4 (Compra)</t>
  </si>
  <si>
    <t>- En tela fileteada
- Color blanco sin estampado
-Tamaño mínimo de 100 cm de largo por 70 cm de ancho</t>
  </si>
  <si>
    <t>Limpiones 5 (Compra)</t>
  </si>
  <si>
    <t>- En tela tipo galleta fileteada
- Color blanco o beige sin estampado
-Tamaño mínimo de 100 cm de largo por 70 cm de ancho</t>
  </si>
  <si>
    <t>Bayetilla 1 (Compra)</t>
  </si>
  <si>
    <t>- En tela fileteada
- 100% algodón y fibra natural 
- Color blanco sin estampado
-Tamaño mínimo de 100 cm de largo por 70 cm de ancho</t>
  </si>
  <si>
    <t>Bayetilla 2 (Compra)</t>
  </si>
  <si>
    <t>- En tela fileteada
- 100% algodón y fibra natural 
- Color rojo sin estampado
-Tamaño mínimo de 100 cm de largo por 70 cm de ancho</t>
  </si>
  <si>
    <t>Toalla en tela blanca para pisos por metro (repuesto de haraganes) (Compra)</t>
  </si>
  <si>
    <t>- Elaborado en microfibras
- Color blanco
- Tamaño mínimo de 100 cm de largo por 70 cm de ancho</t>
  </si>
  <si>
    <t>Paño absorbente multiusos 1 (Compra)</t>
  </si>
  <si>
    <t>- Retira el polvo sin dejar residuos ni pelusas
- Antibacterial reutilizable
- Tela con microporos
- Tamaño mínimo de 60 cm de largo por 33 cm de ancho</t>
  </si>
  <si>
    <t>Paquete X 6 unidades</t>
  </si>
  <si>
    <t>Paño absorbente multiusos 2 (Compra)</t>
  </si>
  <si>
    <t>- Retira el polvo sin dejar residuos ni pelusas
- Antibacterial reutilizable
- Tela con microporos
- Tamaño mínimo de 25 cm de largo por 45 cm de ancho</t>
  </si>
  <si>
    <t>Rollo X 40 unidades</t>
  </si>
  <si>
    <t>Estopa (Compra)</t>
  </si>
  <si>
    <t>- Hecha 100% de hilos de algodón blanco peinado.
-Suave al tacto, para lustrar
- No debe contener PVC o Poliestireno expandido u otros plásticos de un solo uso tanto en el envase como en el embalaje.</t>
  </si>
  <si>
    <t>Bolsa de mínimo 400 g</t>
  </si>
  <si>
    <t>Esponjilla 1 (Compra)</t>
  </si>
  <si>
    <t>- Espuma enmallada
- Tamaño mínimo de 7 cm de largo por 10 cm de ancho</t>
  </si>
  <si>
    <t>Esponjilla 2 (Compra)</t>
  </si>
  <si>
    <t>- Doble uso (material de esponjilla blanda y abrasiva)
- Tamaño mínimo de 7 cm de largo por 10 cm de ancho
- No debe contener PVC o Poliestireno expandido u otros plásticos de un solo uso tanto en el envase como en el embalaje</t>
  </si>
  <si>
    <t>Esponjilla 3 (Compra)</t>
  </si>
  <si>
    <t>- Abrasiva
- Tamaño mínimo de 9 cm de largo por 12 cm de</t>
  </si>
  <si>
    <t>Esponjilla 4 (Compra)</t>
  </si>
  <si>
    <t>- Elaborada con fibra de acero inoxidable para dar brillo
- Tamaño mínimo de 5 cm de largo por 5 cm de ancho</t>
  </si>
  <si>
    <t>Esponjilla 5 (Compra)</t>
  </si>
  <si>
    <t>- Elaborada con alambre de acero inoxidable
- Tamaño mínimo de 7 cm de largo por 10 cm de ancho</t>
  </si>
  <si>
    <t>Esponjilla 6 (Compra)</t>
  </si>
  <si>
    <t>- Espuma enmallada
- Tamaño mínimo de 7 cm de largo por 10 cm de ancho
- No debe contener PVC o Poliestireno expandido u otros plásticos de un solo uso tanto en el envase como en el embalaje.</t>
  </si>
  <si>
    <t>Esponjilla 7 (Compra)</t>
  </si>
  <si>
    <t>- Abrasiva
- Tamaño mínimo de 9 cm de largo por 12 cm de ancho
- No debe contener PVC o Poliestireno expandido u otros plásticos de un solo uso tanto en el envase como en el embalaje.</t>
  </si>
  <si>
    <t>Escoba 1 (Compra)</t>
  </si>
  <si>
    <t xml:space="preserve">- Cerdas suaves elaboradas con PET calibre entre 0,3 y 0,4 mm.
- Área de barrido mínima de 25 cm de largo por 8 cm de ancho por 10 cm de alto
- Material de base en plástico con acople tipo rosca
</t>
  </si>
  <si>
    <t>Escoba 2 (Compra)</t>
  </si>
  <si>
    <t xml:space="preserve">- Cerdas duras elaboradas con PET calibre entre 0,4 y 0,6 mm.
- Área de barrido mínima de 25 cm de largo por 8 cm de ancho por 10 cm de alto
- Material de base en plástico con acople tipo rosca
</t>
  </si>
  <si>
    <t>Escoba 3 (Compra)</t>
  </si>
  <si>
    <t xml:space="preserve">- Cerdas suaves elaboradas con PET calibre entre 0,3 y 0,4 mm.
- Área de barrido mínima de 35 cm de largo por 8 cm de ancho por 10 cm de alto
- Material de base en plástico con acople tipo rosca
</t>
  </si>
  <si>
    <t>Escoba 4 (Compra)</t>
  </si>
  <si>
    <t xml:space="preserve">- Cerdas duras elaboradas con PET calibre entre 0,4 y 0,6 mm.
- Área de barrido mínima de 35 cm de largo por 8 cm de ancho por 10 cm de alto
- Material de base en plástico con acople tipo rosca
</t>
  </si>
  <si>
    <t>Escoba 5 (Compra)</t>
  </si>
  <si>
    <t xml:space="preserve">- Cerdas suaves elaboradas con PET calibre entre 0,3 y 0,4 mm.
- Área de barrido mínima de 35 cm de largo por 8 cm de ancho por 10 cm de alto
- Mango de madera proveniente de explotación forestal sostenible certificada ( FSC, PEFC o equivalentes) y/o Mango y Fibra de plástico (reciclado o nuevo) de polipropileno (PP) o polietileno (PE) y/o cabo metálico que no contenga material plastificado
- No debe contener PVC u otros plásticos con cloro. 
- Cabo de madera 140cm elaborada con fibra natural, con soporte para colgar, con capucha plástica protectora que evita que se desprendan las fibras o se deformen
</t>
  </si>
  <si>
    <t>Mango metálico escoba 1 (Compra)</t>
  </si>
  <si>
    <t xml:space="preserve">- Extensión mínima de 140 cm
-Acople plástico o rosca para palos de escoba
</t>
  </si>
  <si>
    <t>Mango madera escoba 1 (Compra)</t>
  </si>
  <si>
    <t>Cepillos 1 (Compra)</t>
  </si>
  <si>
    <t>- Tipo plancha, con mango de plástico
- Cuerpo elaborado en plástico
- Cerdas duras en fibra plástica
- Tamaño mínimo de 15 cm de largo por 5cm de ancho por 6 cm de alto.</t>
  </si>
  <si>
    <t>Cepillos 2 (Compra)</t>
  </si>
  <si>
    <t>- Para pisos
- Cuerpo elaborado en plástico
- Cerdas duras en fibra plástica
- Tamaño mínimo de 23 cm de largo por 6 cm de ancho por 7 cm de alto.
- Mango metálico con una extensión mínima de
140 cm</t>
  </si>
  <si>
    <t>Cepillos 3 (Compra)</t>
  </si>
  <si>
    <t>- Para pisos
- Cuerpo elaborado en plástico
- Cerdas duras en fibra plástica
- Tamaño mínimo de 35 cm de largo por 6 cm de ancho por 7 cm de alto.
- Mango metálico con una extensión mínima de
140 cm</t>
  </si>
  <si>
    <t>Trapero 1 (Compra)</t>
  </si>
  <si>
    <t xml:space="preserve">- Elaborado con hilaza de algodón natural
- Mecha con peso mínimo 250 gr y extensión mínima de 32 cm de largo
- Material de base en plástico con acople tipo rosca
</t>
  </si>
  <si>
    <t>Trapero 2 (Compra)</t>
  </si>
  <si>
    <t xml:space="preserve">- Elaborado con hilaza de algodón natural
- Mecha con peso mínimo de 350 gr y extensión mínima de 32 cm de largo
- Material de base en plástico con acople tipo rosca
</t>
  </si>
  <si>
    <t>Trapero 3 (Compra)</t>
  </si>
  <si>
    <t>- Elaborado con hilaza de algodón natural
- Mecha con peso mínimo de 435 gr y extensión mínima de 32 cm de largo
- Material de base en plástico con acople tipo rosca</t>
  </si>
  <si>
    <t>Trapero 4 (Compra)</t>
  </si>
  <si>
    <t>- Trapero en hilo encabado o con cabo en madera 
- Mecha con peso mínimo de 400 gr y extensión mínima de 1.40 cm de largo
- Mango de madera proveniente de explotación forestal sostenible certificada ( FSC, PEFC o equivalentes) y/o cabo metálico que no contenga material plastificado
- Fibras en tela , algodón o pabilo de fibra de Rayón. 
- No debe contener PVC o Poliestireno expandido u otros plásticos de un solo uso tanto en el envase como en el embalaje.</t>
  </si>
  <si>
    <t>Mango metálico trapero (Compra)</t>
  </si>
  <si>
    <t xml:space="preserve">- Extensión mínima de 140 cm
- Acople plástico o rosca para palos de escoba
</t>
  </si>
  <si>
    <t>Mango madera trapero (Compra)</t>
  </si>
  <si>
    <t>Cepillo para sanitario (churrusco) (Compra)</t>
  </si>
  <si>
    <t>- Cerdas duras elaboradas en fibras plásticas
- Extensión mínima de las cerdas es de 2,5 cm
- Base y mango elaborados en plástico
- Mango con longitud mínima de 33 cm</t>
  </si>
  <si>
    <t>Pads 1 (Compra)</t>
  </si>
  <si>
    <t>- Para brillo
- Diámetro mínimo de 16 pulgadas
- Rojo o blanco</t>
  </si>
  <si>
    <t>Pads 2 (Compra)</t>
  </si>
  <si>
    <t>- Para remoción
- Diámetro mínimo de 16 pulgadas
- Café o negro</t>
  </si>
  <si>
    <t>Pads 3 (Compra)</t>
  </si>
  <si>
    <t>- Para brillo
- Diámetro mínimo de 20 pulgadas
- Rojo o blanco</t>
  </si>
  <si>
    <t>Pads 4 (Compra)</t>
  </si>
  <si>
    <t>- Para remoción
- Diámetro mínimo de 20 pulgadas
- Café o negro</t>
  </si>
  <si>
    <t>Pads 5 (Compra)</t>
  </si>
  <si>
    <t>- Pad de fibras para máquinas de baja densidad para lavado suave de mantención, remueve marcas, suciedad y derrames. 
- Diámetro: 17" 
- Color: blanco. 
- No debe contener PVC o Poliestireno expandido u otros plásticos de un solo uso tanto en el envase como en el embalaje.</t>
  </si>
  <si>
    <t>Boneth 1 (Compra)</t>
  </si>
  <si>
    <t>- Diámetro mínimo de 16 pulgadas
- Elaborado en hilaza de algodón</t>
  </si>
  <si>
    <t>Boneth 2 (Compra)</t>
  </si>
  <si>
    <t>- Diámetro mínimo de 20 pulgadas
- Elaborado en hilaza de algodón</t>
  </si>
  <si>
    <t>Bolsas plásticas 1 (Compra)</t>
  </si>
  <si>
    <t>- Elaborada en polietileno de baja densidad
- De color negro
- Calibre de mínimo 1
- Tamaño de 40 cm de ancho por 55 cm de largo</t>
  </si>
  <si>
    <t>Paquete de mínimo 6</t>
  </si>
  <si>
    <t>Bolsas plásticas 2 (Compra)</t>
  </si>
  <si>
    <t>- Elaborada en polietileno de baja densidad
- De color verde
- Calibre de mínimo 1
- Tamaño de 40 cm de ancho por 55 cm de largo</t>
  </si>
  <si>
    <t>Bolsas plásticas 3 (Compra)</t>
  </si>
  <si>
    <t>- Elaborada en polietileno de baja densidad
- De color blanco
- Calibre de mínimo 1
- Tamaño de 40 cm de ancho por 55 cm de largo</t>
  </si>
  <si>
    <t>Bolsas plásticas 4 (Compra)</t>
  </si>
  <si>
    <t>- Elaborada en polietileno de baja densidad
- De color rojo
- Calibre de mínimo 1
- Tamaño de 40 cm de ancho por 55 cm de largo
- Con impresión de aviso de riesgo biológico</t>
  </si>
  <si>
    <t>Bolsas plásticas 5 (Compra)</t>
  </si>
  <si>
    <t>- Elaborada en polietileno de baja densidad
- De color azul
- Calibre de mínimo 1
- Tamaño de 40 cm de ancho por 55 cm de largo</t>
  </si>
  <si>
    <t>Bolsas plásticas 7 (Compra)</t>
  </si>
  <si>
    <t>- Elaborada en polietileno de baja densidad
- De color amarillo
- Calibre de mínimo 1
- Tamaño de 40 cm de ancho por 55 cm de largo</t>
  </si>
  <si>
    <t>Bolsas plásticas 8 (Compra)</t>
  </si>
  <si>
    <t>- Elaborada en polietileno de baja densidad
- De color negro
-Calibre de mínimo 2
- Tamaño de 60 cm de ancho por 70 cm de largo</t>
  </si>
  <si>
    <t>Bolsas plásticas 9 (Compra)</t>
  </si>
  <si>
    <t>- Elaborada en polietileno de baja densidad
- De color verde
- Calibre de mínimo 2
- Tamaño de 60 cm de ancho por 70 cm de largo</t>
  </si>
  <si>
    <t>Bolsas plásticas 10 (Compra)</t>
  </si>
  <si>
    <t>- Elaborada en polietileno de baja densidad
- De color blanco
- Calibre de mínimo 2
- Tamaño de 60 cm de ancho por 70 cm de largo</t>
  </si>
  <si>
    <t>Bolsas plásticas 11 (Compra)</t>
  </si>
  <si>
    <t>- Elaborada en polietileno de baja densidad
- De color rojo
- Calibre de mínimo 2
- Tamaño de 60 cm de ancho por 70 cm de largo
- Con impresión de aviso de riesgo biológico</t>
  </si>
  <si>
    <t>Bolsas plásticas 12 (Compra)</t>
  </si>
  <si>
    <t xml:space="preserve">- Elaborada en polietileno de baja densidad
- De color azul
- Calibre de mínimo 2
- Tamaño de 60 cm de ancho por 70 cm de largo
</t>
  </si>
  <si>
    <t>Bolsas plásticas 14 (Compra)</t>
  </si>
  <si>
    <t xml:space="preserve">- Elaborada en polietileno de baja densidad
- De color amarillo
- Calibre de mínimo 2
- Tamaño de 60 cm de ancho por 70 cm de largo
</t>
  </si>
  <si>
    <t>Bolsas plásticas 15 (Compra)</t>
  </si>
  <si>
    <t>- Elaborada en polietileno de baja densidad
- De color negro
- Calibre de mínimo 2
- Tamaño de 70 cm de ancho por 90 cm de largo</t>
  </si>
  <si>
    <t>Bolsas plásticas 16 (Compra)</t>
  </si>
  <si>
    <t>- Elaborada en polietileno de baja densidad
- De color verde
- Calibre de mínimo 2
- Tamaño de 70 cm de ancho por 90 cm de largo</t>
  </si>
  <si>
    <t>Bolsas plásticas 17 (Compra)</t>
  </si>
  <si>
    <t>- Elaborada en polietileno de baja densidad
- De color blanco
- Calibre de mínimo 2
- Tamaño de 70 cm de ancho por 90 cm de largo</t>
  </si>
  <si>
    <t>Bolsas plásticas 18 (Compra)</t>
  </si>
  <si>
    <t>- Elaborada en polietileno de baja densidad
- De color rojo
- Calibre de mínimo 2
- Tamaño de 70 cm de ancho por 90 cm de largo
- Con impresión de aviso de riesgo biológico</t>
  </si>
  <si>
    <t>Bolsas plásticas 19 (Compra)</t>
  </si>
  <si>
    <t xml:space="preserve">- Elaborada en polietileno de baja densidad
- De color azul
- Calibre de mínimo 2
- Tamaño de 70 cm de ancho por 90 cm de largo
</t>
  </si>
  <si>
    <t>Bolsas plásticas 20 (Compra)</t>
  </si>
  <si>
    <t xml:space="preserve">- Elaborada en polietileno de baja densidad
- De color amarillo
- Calibre de mínimo 2
- Tamaño de 70 cm de ancho por 90 cm de largo
</t>
  </si>
  <si>
    <t>Bolsas plásticas 21 (Compra)</t>
  </si>
  <si>
    <t>- Elaborada en polietileno de baja densidad
- De color negro
- Calibre de mínimo 3
- Tamaño de 80 cm de ancho por 110 cm de largo</t>
  </si>
  <si>
    <t>Bolsas plásticas 22 (Compra)</t>
  </si>
  <si>
    <t>- Elaborada en polietileno de baja densidad
- De color verde
- Calibre de mínimo 3
- Tamaño de 80 cm de ancho por 110 cm de largo</t>
  </si>
  <si>
    <t>Bolsas plásticas 23 (Compra)</t>
  </si>
  <si>
    <t>- Elaborada en polietileno de baja densidad
- De color blanco
-Calibre de mínimo 3
- Tamaño de 80 cm de ancho por 110 cm de largo</t>
  </si>
  <si>
    <t>Bolsas plásticas 24 (Compra)</t>
  </si>
  <si>
    <t>- Elaborada en polietileno de baja densidad
- De color rojo
-Calibre de mínimo 3
- Tamaño de 80 cm de ancho por 110 cm de largo
- Con impresión de aviso de riesgo biológico</t>
  </si>
  <si>
    <t>Bolsas plásticas 25 (Compra)</t>
  </si>
  <si>
    <t xml:space="preserve">- Elaborada en polietileno de baja densidad
- De color azul
-Calibre de mínimo 3
- Tamaño de 80 cm de ancho por 110 cm de largo
</t>
  </si>
  <si>
    <t>Bolsas plásticas 26 (Compra)</t>
  </si>
  <si>
    <t xml:space="preserve">- Elaborada en polietileno de baja densidad
- De color amarilla
-Calibre de mínimo 3
- Tamaño de 80 cm de ancho por 110 cm de largo
</t>
  </si>
  <si>
    <t>Guantes 1 (Compra)</t>
  </si>
  <si>
    <t>- Tipo doméstico
- Elaborados en látex
- Calibre mínimo de 18
- Tallas 7 a 9 o S a XL
- Color amarillo</t>
  </si>
  <si>
    <t>Par</t>
  </si>
  <si>
    <t>Guantes 2 (Compra)</t>
  </si>
  <si>
    <t>- Tipo doméstico
- Elaborados en látex
- Calibre mínimo de 18
- Tallas 7 a 9 o S a XL
- Color negro</t>
  </si>
  <si>
    <t>Guantes 3 (Compra)</t>
  </si>
  <si>
    <t>- Tipo doméstico
- Elaborados en látex
- Calibre mínimo de 25
- Tallas 7 a 9 o S a XL
- Color negro</t>
  </si>
  <si>
    <t>Guantes 4 (Compra)</t>
  </si>
  <si>
    <t>- Tipo doméstico
- Elaborados en látex
- Calibre mínimo de 25
- Tallas 7 a 9 o S a XL
- Color rojo</t>
  </si>
  <si>
    <t>Guantes 5 (Compra)</t>
  </si>
  <si>
    <t>- Tipo industrial
- Elaborados en látex
- Calibre mínimo de 35
- Tallas 7 a 9 o S a XL
- Color negro</t>
  </si>
  <si>
    <t>Guantes 6 (Compra)</t>
  </si>
  <si>
    <t>- Elaborados en látex desechable (tipo cirugía)
- Empovaldos
- Tallas XS a XXL</t>
  </si>
  <si>
    <t>Caja de mínimo 100 unidades</t>
  </si>
  <si>
    <t>Guantes 7 (Compra)</t>
  </si>
  <si>
    <t>- Elaborados en carnaza
- Tallas 7 a 9 o S a XL</t>
  </si>
  <si>
    <t>Guantes 8 (Compra)</t>
  </si>
  <si>
    <t>- Tipo mosquetero
- Calibre mínimo de 40
- Tallas 7 a 9 o S a XL
- Color negro</t>
  </si>
  <si>
    <t>Guantes 9 (Compra)</t>
  </si>
  <si>
    <t>- Elaborados en hilaza
- Tallas 7 a 9 o S a XL</t>
  </si>
  <si>
    <t>Tapabocas 1 (Compra)</t>
  </si>
  <si>
    <t>- Elaborado en tela no tejida
- Desechable
- Con tiras elásticas</t>
  </si>
  <si>
    <t>Caja de mínimo 50 unidades</t>
  </si>
  <si>
    <t>Tapabocas 2 (Compra)</t>
  </si>
  <si>
    <t>- Elaborado en tela no tejida de Polipropileno y Poliéster
- Desechable
- Con tiras elásticas
- Con soporte nasal</t>
  </si>
  <si>
    <t>Papel higiénico 1 (Compra)</t>
  </si>
  <si>
    <t>- Rollo con longitud mínima de 20 metros
- Doble hoja blanca
- Sin fragancia</t>
  </si>
  <si>
    <t>Rollo</t>
  </si>
  <si>
    <t>Papel higiénico 2 (Compra)</t>
  </si>
  <si>
    <t>- Rollo con longitud mínima de 250 metros
- Doble hoja de color natural
- Sin fragancia</t>
  </si>
  <si>
    <t>Papel higiénico 3 (Compra)</t>
  </si>
  <si>
    <t>- Rollo con longitud mínima de 250 metros
- Doble hoja blanca
- Sin fragancia</t>
  </si>
  <si>
    <t>Papel higiénico 4 (Compra)</t>
  </si>
  <si>
    <t>- Rollo con longitud mínima de 400 metros
- Hoja sencilla de color natural
- Sinfragancia</t>
  </si>
  <si>
    <t>Papel higiénico 5 (Compra)</t>
  </si>
  <si>
    <t>- Rollo con longitud mínima de 400 metros
- Hoja sencilla de color blanco
- Sin fragancia</t>
  </si>
  <si>
    <t>Toallas para manos 1 (Compra)</t>
  </si>
  <si>
    <t>- Rollo con longitud mínima de 100 metros
- Doble hoja con un tamaño mínimo 15 cm de ancho
- Disponibles en color blanco</t>
  </si>
  <si>
    <t>Toallas para manos 2 (Compra)</t>
  </si>
  <si>
    <t>- Rollo con longitud mínima de 100 metros
- Doble hoja con un tamaño mínimo 15 cm de ancho
- Disponibles en color natural</t>
  </si>
  <si>
    <t>Toallas para manos 3 (Compra)</t>
  </si>
  <si>
    <t>- Rollo con longitud mínima de 150 metros
- Doble hoja con un tamaño mínimo 15 cm de ancho
- Disponibles en color blanco
- Sin olor o fragancia</t>
  </si>
  <si>
    <t>Toallas para manos 4 (Compra)</t>
  </si>
  <si>
    <t>- Rollo con longitud mínima de 150 metros
- Doble hoja con un tamaño mínimo 15 cm de ancho
- Disponibles en color natural
- Sin fragancia</t>
  </si>
  <si>
    <t>Toallas para manos 5 (Compra)</t>
  </si>
  <si>
    <t>- Toallas interdobladas, paquete con mínimo 150 unidades
- Doble hoja con un tamaño mínimo de 20 cm de largo por 15 cm de ancho
- Hoja color natural</t>
  </si>
  <si>
    <t>Toallas para manos 6 (Compra)</t>
  </si>
  <si>
    <t>- Toallas interdobladas, paquete con mínimo 150 unidades
- Doble hoja con un tamaño mínimo de 20 cm de largo por 15 cm de ancho
- Hoja color blanco</t>
  </si>
  <si>
    <t>Toallas para manos 7 (Compra)</t>
  </si>
  <si>
    <t>- Toallas con precorte
- Rollo con longitud mínima de 100 metros
- Doble hoja con tamaño mínimo de 15 cms de ancho
- Color Blanco
- Sin fragancia</t>
  </si>
  <si>
    <t>Toallas para manos 8 (Compra)</t>
  </si>
  <si>
    <t>- Toallas con precorte
- Rollo con longitud mínima de 100 metros
- Doble hoja con tamaño mínimo de 15 cms de ancho
- Color Natural
- Sin fragancia</t>
  </si>
  <si>
    <t>Pañuelos (Compra)</t>
  </si>
  <si>
    <t>- Doble hoja
- Color blanco</t>
  </si>
  <si>
    <t>Vasos biodegradables 1 (Compra)</t>
  </si>
  <si>
    <t>- Elaborado en cartón 97% biodegradable
- Capacidad mínima de 4 oz</t>
  </si>
  <si>
    <t>Paquete de mínimo 50 unidades</t>
  </si>
  <si>
    <t>Vasos biodegradables 2 (Compra)</t>
  </si>
  <si>
    <t>- Elaborado en cartón 97% biodegradable
- Capacidad mínima de 6 oz</t>
  </si>
  <si>
    <t>Paquete de mínimo 50</t>
  </si>
  <si>
    <t>Vasos biodegradables 3 (Compra)</t>
  </si>
  <si>
    <t>- Elaborado en cartón 97% biodegradable
- Capacidad mínima de 9 oz</t>
  </si>
  <si>
    <t>Paquete de mínimo 40 unidades</t>
  </si>
  <si>
    <t>Vasos biodegradables 4 (Compra)</t>
  </si>
  <si>
    <t>- Capacidad mínima de 9 onzas 
- Sin tapa 
- Liso
- Biodegradable y compostable.
- Elaborado en polyboard (cartón) y/ocon la fibra de caña de azúcar o almidón de maíz</t>
  </si>
  <si>
    <t>Mezclador 1 (Compra)</t>
  </si>
  <si>
    <t>- Mezcladores elaborados en madera y/o apartir de recursos renovables como la caña de azucar y/o almidón de maíz
- Longitud mínima de 11 cm</t>
  </si>
  <si>
    <t>Paquete de mínimo 500</t>
  </si>
  <si>
    <t>Servilleta papel (Compra)</t>
  </si>
  <si>
    <t>- Tipo cafetería
- Dobe hoja
- Color blanco
- Dimensiones mínimas de 21,5 cm de largo y 14 cm de ancho
- 100% Biodegradable 
- Elaborado a base de papel reciclado no clorado
- No debe contener PVC o Poliestireno expandido u otros plásticos de un solo uso tanto en el envase como en el embalaje.</t>
  </si>
  <si>
    <t>Paquete de mínimo 100 unidades</t>
  </si>
  <si>
    <t>Filtro para greca 1 (Compra)</t>
  </si>
  <si>
    <t>- Elaborada en tela
- Para greca
- Capacidad de media libra
- No debe contener PVC o Poliestireno expandido u otros plásticos de un solo uso tanto en el envase como en el embalaje</t>
  </si>
  <si>
    <t>Filtro para greca 2 (Compra)</t>
  </si>
  <si>
    <t>- Elaborada en tela
- Para greca
- Capacidad de una 1 libra
- No debe contener PVC o Poliestireno expandido u otros plásticos de un solo uso tanto en el envase como en el embalaje.</t>
  </si>
  <si>
    <t>Filtro para greca 3 (Compra)</t>
  </si>
  <si>
    <t>- Elaborada en tela
- Para greca
- Capacidad de dos 2 libras
- No debe contener PVC o Poliestireno expandido u otros plásticos de un solo uso tanto en el envase como en el embalaje.</t>
  </si>
  <si>
    <t>Churrusco para tubos de greca (Compra)</t>
  </si>
  <si>
    <t>- Cepillo para lavado y fregado de grecas. 
- No debe contener PVC, Poliestireno expandido u otros plásticos de un solo uso tanto en el envase como en el embalaje.
- Base y mango elaborados en alambre</t>
  </si>
  <si>
    <t>Papel Aluminio 1 (Compra)</t>
  </si>
  <si>
    <t>- Longitud mínima del rollo de 40 metros
- Ancho mínimo del rollo de 27 cm</t>
  </si>
  <si>
    <t>Caja de carton con un 1 rollo de mínimo 40 metros de largo y 27
cm de ancho</t>
  </si>
  <si>
    <t>Papel Aluminio 2 (Compra)</t>
  </si>
  <si>
    <t>- Longitud mínima del rollo de 100 metros
- Ancho mínimo del rollo de 27 cm</t>
  </si>
  <si>
    <t>Caja de carton con un 1 rollo de mínimo 100 metros de largo y 27
cm de ancho</t>
  </si>
  <si>
    <t>Película transparente para alimentos (Compra)</t>
  </si>
  <si>
    <t>- Longitud mínima del rollo de 50 metros
- Ancho mínimo del rollo de 27 cm</t>
  </si>
  <si>
    <t>Caja de carton con un 1 rollo</t>
  </si>
  <si>
    <t>Termo para café 1 (Compra)</t>
  </si>
  <si>
    <t>- Elaborado en plástico
- Capacidad mínima de 1 litro</t>
  </si>
  <si>
    <t>Termo para café 2 (Compra)</t>
  </si>
  <si>
    <t>- Térmico, con bomba tipo dispensador. Portatil. 
- Bomba manual para dispensar la bebida. 
- Acero inoxidable y plastico. 
- Agarradera plastica, tapa con empaque, bomba manual. 
- Capacidad mínima de 3 litros</t>
  </si>
  <si>
    <t>Café 1 (Compra)</t>
  </si>
  <si>
    <t>- 100% café tostado y molido. 
- Tostión media. 
- Puntaje en taza mayor o igual a 80 puntos catación SCA y/o Denominación de Origen (Anexo 6)
- Empacada en bolsa de polipropileno aluminizada resistente a la humedad y al oxígeno. 
- Debe cumplir con las Resoluciones 333 de 2011 y 2674 de 2013 hasta la entrada en vigencia de la Resolución 810 de 2021 y aquellas que la modifiquen, adicionen o deroguen.</t>
  </si>
  <si>
    <t>Libra</t>
  </si>
  <si>
    <t>Café 2 (Compra)</t>
  </si>
  <si>
    <t>- Tostión media
- Descafeinado
- Empacado en bolsa de polipropileno aluminizada resistente a la humedad y al oxigeno
- Debe cumplir con las Resoluciones 333 de 2011 y 2674 de 2013 y aquellas que la modifiquen, adicionen o deroguen.</t>
  </si>
  <si>
    <t>Café 3 (Compra)</t>
  </si>
  <si>
    <t>- Instantáneo, para máquinas automáticas
- Tostión media
- Empacada en bolsa de polipropileno aluminizada resistente a la humedad y al oxígeno. 
- Debe cumplir con las Resoluciones 333 de 2011 y 2674 de 2013 hasta la entrada en vigencia de la Resolución 810 de 2021 y aquellas que la modifiquen, adicionen o deroguen.</t>
  </si>
  <si>
    <t>Bolsa de mínimo 500 g</t>
  </si>
  <si>
    <t>Café Social (Compra)</t>
  </si>
  <si>
    <t xml:space="preserve">- Diferentes tostiones
- Puntaje en taza mayor o igual a a 82 puntos catación SCA y/o orgánico y/o artesanal y/o con Denominación de Origen
- Empacada en bolsa de polipropileno aluminizada resistente a la humedad y al oxígeno. 
- Debe cumplir con las Resoluciones 333 de 2011 y 2674 de 2013 hasta la entrada en vigencia de la Resolución 810 de 2021 y aquellas que la modifiquen, adicionen o deroguen
</t>
  </si>
  <si>
    <t>Crema para café (Compra)</t>
  </si>
  <si>
    <t>- No láctea
- Debe cumplir con Resolución 333 de 2011 sobre rotulado y etiquetado nutricional y las normas que la modifiquen</t>
  </si>
  <si>
    <t>Bolsas de mínimo 100 sobres de mínimo 4 g</t>
  </si>
  <si>
    <t>Azúcar 1 (Compra)</t>
  </si>
  <si>
    <t>- Blanca
- Empaque elaborado en materiales atóxicos
- Debe cumplir con Resolución 333 de 2011 sobre rotulado y etiquetado nutricional y las normas que la modifiquen</t>
  </si>
  <si>
    <t>Bolsa de mínimo 200 sobres o tubipacks de 5 g</t>
  </si>
  <si>
    <t>Azúcar 2 (Compra)</t>
  </si>
  <si>
    <t>Bolsa de mínimo 200 sobres o tubipacks de 3,5 g</t>
  </si>
  <si>
    <t>Azúcar 3 (Compra)</t>
  </si>
  <si>
    <t>Azúcar 4 (Compra)</t>
  </si>
  <si>
    <t>- Morena
- Empaque elaborado en materiales atóxicos
- Debe cumplir con Resolución 333 de 2011 sobre rotulado y etiquetado nutricional y las normas que la modifiquen</t>
  </si>
  <si>
    <t>Endulzante (Compra)</t>
  </si>
  <si>
    <t>- Sin calorías
- Empaque elaborado en materiales atóxicos
- Debe cumplir con Resolución 333 de 2011 sobre rotulado y etiquetado nutricional y las normas que la modifiquen</t>
  </si>
  <si>
    <t>Caja de mínimo 100 sobres</t>
  </si>
  <si>
    <t>Panela (Compra)</t>
  </si>
  <si>
    <t>- Panela instantánes pulverizada, deshidratada
- Debe cumplir con la NTC 1311 sobreo productos agrícolas
- Empaque elaborado en materiales atóxicos
- Debe cumplir con la Resolucion 779 de 2006
- Debe cumplir con Resolución 333 de 2011 sobre rotulado y etiquetado nutricional y las normas que la modifiquen</t>
  </si>
  <si>
    <t>Bolsa de mínimo 100 sobres de mínimo 5 g</t>
  </si>
  <si>
    <t>Sal 1 (Compra)</t>
  </si>
  <si>
    <t>- Refinada, con un 99,9% de pureza
- Con adiciones de yodo y flúor
- Debe cumplir con Resolución 333 de 2011 sobre rotulado y etiquetado nutricional y las normas que la modifiquen</t>
  </si>
  <si>
    <t>Libra (500 g)</t>
  </si>
  <si>
    <t>Sal 2 (Compra)</t>
  </si>
  <si>
    <t>1 kg (1.000 g)</t>
  </si>
  <si>
    <t>Sal 3 (Compra)</t>
  </si>
  <si>
    <t>Salero de mínimo 130 g</t>
  </si>
  <si>
    <t>Aromática (Compra)</t>
  </si>
  <si>
    <t>- Para infusión
- Cajas disponbiles en mínimo tres (3) sabores
- 100% naturales</t>
  </si>
  <si>
    <t>Cajas de mínimo 20 en sobres.</t>
  </si>
  <si>
    <t>Aromática de panela (Compra)</t>
  </si>
  <si>
    <t>- Para infusión
- Cajas disponbiles en sabor limón, yerbabuena, canela y naranja
- Panela 100% natural y ecológica
- Embalaje en cartón corrugado 
- Debe cumplir con la NTC 1311 sobre productos agrícolas 
- Empaque elaborado en materiales atóxicos 
- Debe cumplir con la Resolucion 779 de 2006 
- Debe cumplir con Resolución 333 de 2011 sobre rotulado y etiquetado nutricional y las normas que la modifiquen. 
- Uso: Panela instantánea soluble al agua 
- Azúcares reductores expresados en glucosa, mínimo 5,74%; azúcares no reductores expresados en sacarosa, máximo 90%; proteínas, mínimo 0,2%; cenizas, mínimo 1%; humedad, máximo 5%; plomo expresado como As en mg/kg, máximo 0,1;
- No debe contener PVC o Poliestireno expandido u otros plásticos de un solo uso tanto en el envase como en el embalaje.</t>
  </si>
  <si>
    <t>Bebida de frutas (Compra)</t>
  </si>
  <si>
    <t>- En jarabe
- Cajas disponbiles en mínimo tres (3) sabores</t>
  </si>
  <si>
    <t>Caja de mínimo 20 sobres</t>
  </si>
  <si>
    <t>Bebida de panela (Compra)</t>
  </si>
  <si>
    <t>- Bebida instantánea granulada
- Cajas disponbiles en mínimo tres (3) sabores</t>
  </si>
  <si>
    <t>Caja de mínimo 25 sobres</t>
  </si>
  <si>
    <t>Té (Compra)</t>
  </si>
  <si>
    <t>Caja x 20 mínimo sobres</t>
  </si>
  <si>
    <t>Infusión frutal (Compra)</t>
  </si>
  <si>
    <t>- Para infusión
- 100% naturales
- Sabores surtidos</t>
  </si>
  <si>
    <t>Agua potable 1 (Compra)</t>
  </si>
  <si>
    <t>- Agua potable purificada sin gas</t>
  </si>
  <si>
    <t>Botella plástica de
mínimo 250 ml</t>
  </si>
  <si>
    <t>Agua potable 2 (Compra)</t>
  </si>
  <si>
    <t>Botella plástica de
mínimo 500 ml</t>
  </si>
  <si>
    <t>Agua potable 3 (Compra)</t>
  </si>
  <si>
    <t>- Agua potable purificada
- Con gas</t>
  </si>
  <si>
    <t>Agua potable 4 (Compra)</t>
  </si>
  <si>
    <t>- Agua potable potable purificada</t>
  </si>
  <si>
    <t>Botellón de mínimo 18.9 L</t>
  </si>
  <si>
    <t>Válvula dispensadora para botellón de agua (Compra)</t>
  </si>
  <si>
    <t>-Válvula en material plástico con boquilla ajustable a los diferentes tipos de botellones</t>
  </si>
  <si>
    <t>Servilleta de tela (Compra)</t>
  </si>
  <si>
    <t>- Elaborada en tela
- Color blanco
- Dimensiones mínimas de 40 cm de largo y 40 cm de ancho.</t>
  </si>
  <si>
    <t>Cepillo para paredes y techos (Compra)</t>
  </si>
  <si>
    <t>- Cuerpo elaborado en plástico
- Cerdas duras en fibra plástica
- Largo mínimo de 140 cm</t>
  </si>
  <si>
    <t>Brillador 1 (Compra)</t>
  </si>
  <si>
    <t>- Mopa elaborada en algodón
- Área de barrido mínima de 100 cm de largo por 16cm de ancho
- Armazón y mango metálico</t>
  </si>
  <si>
    <t>Brillador 2 (Compra)</t>
  </si>
  <si>
    <t>- Mopa elaborada en algodón
- Área de barrido mínima de 60 cm de largo por 16cm de ancho
- Armazón y mango metálico</t>
  </si>
  <si>
    <t>Repuestos brillador 1 (Compra)</t>
  </si>
  <si>
    <t>- Mopa elaborada en algodón
- Área de barrido mínima de 100 cm de largo por 16 cm de ancho</t>
  </si>
  <si>
    <t>Repuestos brillador 2 (Compra)</t>
  </si>
  <si>
    <t>- Mopa elaborada en algodón
- Área de barrido mínima de 60 cm de largo por 16 cm de ancho</t>
  </si>
  <si>
    <t>Destapador para sanitario (chupa) (Compra)</t>
  </si>
  <si>
    <t>- Tipo campana
- Chupa elaborada en caucho
- Diámetro mínimo de 12 cm
- Mango elaborado en madera
- Mango con longitud mínima de 33 cm</t>
  </si>
  <si>
    <t>Plumero o limpia polvo (Compra)</t>
  </si>
  <si>
    <t>- Fibras sintéticas
- Mango de plástico
- Largo total mínimo de 65 cm
- Electrostático</t>
  </si>
  <si>
    <t>Rastrillo 1 (Compra)</t>
  </si>
  <si>
    <t>- Barra dentada plástica con mínimo 18 dientes
- Mango metálico plastificado con longitud mínima de 120 cm</t>
  </si>
  <si>
    <t>Rastrillo 2 (Compra)</t>
  </si>
  <si>
    <t>- Barra dentada metálica con mínimo 18 dientes
- Mango metálico plastificado con longitud mínima de 120 cm</t>
  </si>
  <si>
    <t>Recogedor de basura 1 (Compra)</t>
  </si>
  <si>
    <t>- Elaborado en plástico
- Con banda de goma y dientas barrescobas
- Mango con longitud mínima de 70 cm</t>
  </si>
  <si>
    <t>Recogedor de basura 2 (Compra)</t>
  </si>
  <si>
    <t>- Elaborado en plástico
- Plegable, con tapa que abre y cierra</t>
  </si>
  <si>
    <t>Atomizadores (Compra)</t>
  </si>
  <si>
    <t>- Elaborado en plástico
- Reutilizable
- Capacidad mínima de 500 cc
- con pistola</t>
  </si>
  <si>
    <t>Caneca para almacenar ropa sucia (Arrendamiento)</t>
  </si>
  <si>
    <t>- Elaborado en plástico
- Dimensiones mínimas de 50 cm de alto por 30 cm de ancho
- Incluye tapa
- En colores variados</t>
  </si>
  <si>
    <t>Caneca para almacenar ropa sucia (Compra)</t>
  </si>
  <si>
    <t>Vasos 1 (Arrendamiento)</t>
  </si>
  <si>
    <t>- Elaborado en vidrio
- Cilíndrico
- Capacidad mínima de 9 oz</t>
  </si>
  <si>
    <t>Vasos 1 (Compra)</t>
  </si>
  <si>
    <t>Vasos 2 (Arrendamiento)</t>
  </si>
  <si>
    <t>- Elaborado en vidrio
- Cilíndrico
- Capacidad mínima de 12 oz</t>
  </si>
  <si>
    <t>Vasos 2 (Compra)</t>
  </si>
  <si>
    <t>Cuchara (Compra)</t>
  </si>
  <si>
    <t>- Elaboradas en acero inoxidable
- Longitud total mínima de 17 cm</t>
  </si>
  <si>
    <t>Tenedor (Compra)</t>
  </si>
  <si>
    <t>- Elaborados en acero inoxidable
- lisos
- Longitud total mínima de 17 cm</t>
  </si>
  <si>
    <t>Cuchillo (Compra)</t>
  </si>
  <si>
    <t>- Elaborados en acero inoxidable
- lisos
- Longitud total mínima de 20 cm</t>
  </si>
  <si>
    <t>Cuchara pequeña (Compra)</t>
  </si>
  <si>
    <t>- Elaborados en acero inoxidable
- lisos
- Longitud total mínima de 12 cm</t>
  </si>
  <si>
    <t>Platos 1 (Arrendamiento)</t>
  </si>
  <si>
    <t>- Elaborados en porcelana blanca
- Llanos
- Color blanco sin diseño
- Diámetro mínimo de 26 cm
- Apto para uso en horno microondas</t>
  </si>
  <si>
    <t>Platos 1 (Compra)</t>
  </si>
  <si>
    <t>Platos 2 (Arrendamiento)</t>
  </si>
  <si>
    <t>- Elaborados en porcelana blanca
- Llanos
- Color blanco sin diseño
- Diámetro mínimo de 22 cm
- Apto para uso en horno microondas</t>
  </si>
  <si>
    <t>Platos 2 (Compra)</t>
  </si>
  <si>
    <t>Platos 3 (Arrendamiento)</t>
  </si>
  <si>
    <t>- Elaborados en porcelana blanca
- Llanos
- Color blanco sin diseño
- Diámetro mínimo de 16 cm
- Apto para uso en horno microondas</t>
  </si>
  <si>
    <t>Platos 3 (Compra)</t>
  </si>
  <si>
    <t>Platos 4 (Arrendamiento)</t>
  </si>
  <si>
    <t>- Elaborados en porcelana blanca
- Hondo
- Color blanco sin diseño
- Diámetro mínimo de 17 cm
- Apto para uso en horno microondas</t>
  </si>
  <si>
    <t>Platos 4 (Compra)</t>
  </si>
  <si>
    <t>Platos 5 (Arrendamiento)</t>
  </si>
  <si>
    <t>- Elaborados en porcelana blanca
- Hondo
- Color blanco sin diseño
- Diámetro mínimo de 22 cm
- Apto para uso en horno microondas</t>
  </si>
  <si>
    <t>Platos 5 (Compra)</t>
  </si>
  <si>
    <t>Pocillos (Arrendamiento)</t>
  </si>
  <si>
    <t>- Elaborado en porcelana blanca para café
- Sin diseño
- De mínimo 150 cc
- No se debe rayar con el uso de cubiertos
- Debe ser apta para uso en microondas</t>
  </si>
  <si>
    <t>Pocillos (Compra)</t>
  </si>
  <si>
    <t>Juego de cubiertos (Compra)</t>
  </si>
  <si>
    <t>- Elaborados en acero inoxidable
- Incluye cuchillo (longitud mínima de 20 cm), tenedor (longitud mínima de 17 cm), cuchara (longitud mínima de 17 cm), cuchara pequeña para postre (longitud mínima de 12 cm) y tenedor pequeño (longitud mínima de 12 cm).</t>
  </si>
  <si>
    <t>Juego de 6 puestos</t>
  </si>
  <si>
    <t>Terno para café (Arrendamiento)</t>
  </si>
  <si>
    <t>-Pocillo y plato de porcelana blanca para café.
- Sin diseño
- Plato de mínimo 12 cm de diámetro y pocillo de mínimo 150 cc
- No se debe rayar con el uso de los cubiertos y
debe ser apta para uso en horno microondas.</t>
  </si>
  <si>
    <t>Juego</t>
  </si>
  <si>
    <t>Terno para café (Compra)</t>
  </si>
  <si>
    <t>Vajilla 1 (Arrendamiento)</t>
  </si>
  <si>
    <t>- Elaborada en porcelana
- Sin diseño
- Compuesta de 8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</si>
  <si>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1 (Compra)</t>
  </si>
  <si>
    <t>Vajilla 2 (Arrendamiento)</t>
  </si>
  <si>
    <t>- Elaborada en porcelana
- Sin diseño
- Compuesta de 4 puestos y cuatro piezas por puesto:
- Plato para cena (diámetro mínimo de 26 cm)
- Plato hondo (diámetro mínimo de 20 cm)
- Plato auxiliar (diámetro mínimo de 16 cm)
- Taza (capacidad mínima es de 280 cc)
- Apta para uso en horno microondas.</t>
  </si>
  <si>
    <t>Vajilla 2 (Compra)</t>
  </si>
  <si>
    <t>Cuchillo de cocina (Compra)</t>
  </si>
  <si>
    <t>- Hoja elaborada en acero inoxidable de mínimo 20 cm de largo y 2 cm de ancho.
- Mango liso elaborado en polipropileno negro</t>
  </si>
  <si>
    <t>Tijeras de cocina (Compra)</t>
  </si>
  <si>
    <t>- Hojas elaborada en acero inoxidable de mínimo 20 cm de largo
- Mango de plástico liso</t>
  </si>
  <si>
    <t>Jarra (Arrendamiento)</t>
  </si>
  <si>
    <t>- Elaborada en vidrio
- Sin diseño
- Capacidad mínima de 1,5 litros</t>
  </si>
  <si>
    <t>Jarra (Compra)</t>
  </si>
  <si>
    <t>Combustible para Cortadora de césped, sopladora de hojas y guadañas (Compra)</t>
  </si>
  <si>
    <t>- Gasolina</t>
  </si>
  <si>
    <t>Galón</t>
  </si>
  <si>
    <t>Organizador porta escobas (Compra)</t>
  </si>
  <si>
    <t>- Con capacidad para organizar mínimo 4 escobas de manera simultánea</t>
  </si>
  <si>
    <t>Espátula (Compra)</t>
  </si>
  <si>
    <t>- Metálica con mango de plástico
- Con hoja de mínimo 2 pulgadas de largo</t>
  </si>
  <si>
    <t>Haraganes 1 (Compra)</t>
  </si>
  <si>
    <t>- Para limpiar vidrios
- Con banda de goma con longitud mínima de 25 cm.
- Mango con longitud mínima de 60 cm</t>
  </si>
  <si>
    <t>Haraganes 2 (Compra)</t>
  </si>
  <si>
    <t>- Para limpiar vidrios
- Con banda de goma con longitud mínima de 50 cm.
- Mango metálico extensible con longitud mínima
de 60 cm y máxima de 150 cm</t>
  </si>
  <si>
    <t>Haraganes 3 (Compra)</t>
  </si>
  <si>
    <t>- Para escurrir pisos
- Con banda de goma con longitud mínima de 35 cm</t>
  </si>
  <si>
    <t>Haraganes 4 (Compra)</t>
  </si>
  <si>
    <t>- Para escurrir pisos
-Con banda de goma con longitud mínima de 50 cm.</t>
  </si>
  <si>
    <t>Balde (Arrendamiento)</t>
  </si>
  <si>
    <t>- Capacidad mínima de 10 litros
- Con manija móvil
- Con "pico" antiderrames
- Disponibles en diferentes colores
- Elaborado en material reciclable
- Marcado de acuerdo con la norma ISO 11469 y ISO 1043.</t>
  </si>
  <si>
    <t>Balde (Compra)</t>
  </si>
  <si>
    <t>Plato Biodegradable 1 (Compra)</t>
  </si>
  <si>
    <t>- Plato pando, circular, sin divisiones 
- Biodegradable 
-Tamaño: 15 cm
- Sin ala
- Elaborado con la fibra de caña de azúcar o almidón de maíz
- No debe contener PVC o Poliestireno expandido u otros plásticos de un solo uso tanto en el envase como en el embalaje.</t>
  </si>
  <si>
    <t>Plato Biodegradable 2 (Compra)</t>
  </si>
  <si>
    <t>- Plato pando, circular, sin divisiones 
- Biodegradable 
-Tamaño: 18 cm
- Sin ala
- Elaborado con la fibra de caña de azúcar o almidón de maíz
- No debe contener PVC o Poliestireno expandido u otros plásticos de un solo uso tanto en el envase como en el embalaje.</t>
  </si>
  <si>
    <t>Pocillos 1 (Arrendamiento)</t>
  </si>
  <si>
    <t>- Elaborado en porcelana blanca para café
- De mínimo 170 cc
- No se debe rayar con el uso de cubiertos
- Debe ser apta para uso en microondas</t>
  </si>
  <si>
    <t>Pocillos 1 (Compra)</t>
  </si>
  <si>
    <t>-Pocillo y plato de porcelana blanca para café.
- Plato de mínimo 13 cm de diámetro y pocillo de mínimo 170 cc
- No se debe rayar con el uso de los cubiertos y
debe ser apta para uso en horno microondas.</t>
  </si>
  <si>
    <t>Cafetera 1 (Arrendamiento)</t>
  </si>
  <si>
    <t>- Capacidad mínima de 12 tazas
- 120 voltios
- Potencia mínima de 900 w
- Filtro permanente
- Material plástico
- Jarra de vidrio</t>
  </si>
  <si>
    <t>Cafetera 1 (Compra)</t>
  </si>
  <si>
    <t>Vajilla 3 (Arrendamiento)</t>
  </si>
  <si>
    <t>- Elaborada en porcelana
- Compuesta de 8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</si>
  <si>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3 (Compra)</t>
  </si>
  <si>
    <t>Vajilla 4 (Arrendamiento)</t>
  </si>
  <si>
    <t>- Elaborada en porcelana
- Compuesta de 4 puestos y cuatro piezas por puesto:
- Plato para cena (diámetro mínimo de 26 cm)
- Plato hondo (diámetro mínimo de 20 cm)
- Plato auxiliar (diámetro mínimo de 17 cm)
- Taza (capacidad mínima es de 280 cc)
- Apta para uso en horno microondas</t>
  </si>
  <si>
    <t>Vajilla 4 (Compra)</t>
  </si>
  <si>
    <t>Portavasos (Arrendamiento)</t>
  </si>
  <si>
    <t>- Elaborado en acero inoxidable
- Diámetro mínimo de 12 cm</t>
  </si>
  <si>
    <t>Portavasos (Compra)</t>
  </si>
  <si>
    <t>Bandeja 1 (Arrendamiento)</t>
  </si>
  <si>
    <t>- Elaborada en acero inoxidable
- Sin diseño
- Dimensiones mínimas de 37 cm de largo por 27 cm de ancho</t>
  </si>
  <si>
    <t>Bandeja 1 (Compra)</t>
  </si>
  <si>
    <t>Bandeja 2 (Arrendamiento)</t>
  </si>
  <si>
    <t>- Elaborada en acero inoxidable
- Sin diseño
- Dimensiones mínimas de 50 cm de largo por 33 cm de ancho</t>
  </si>
  <si>
    <t>Bandeja 2 (Compra)</t>
  </si>
  <si>
    <t>Bandeja 3 (Arrendamiento)</t>
  </si>
  <si>
    <t>- Elaborada en plástico
- Superficie antideslizante
- Diseño sencillo
- Dimensiones mínimas de 37cm de largo por 27 cm de ancho
- Color blanco o beige</t>
  </si>
  <si>
    <t>Bandeja 3 (Compra)</t>
  </si>
  <si>
    <t>Bandeja 4 (Arrendamiento)</t>
  </si>
  <si>
    <t>- Elaborada en plástico
- Superficie antideslizante
- Diseño sencillo
- Dimensiones mínimas de 45 cm de largo por 35 cm de ancho
- Color blanco o beige</t>
  </si>
  <si>
    <t>Bandeja 4 (Compra)</t>
  </si>
  <si>
    <t>Olleta (Arrendamiento)</t>
  </si>
  <si>
    <t>- Elaborada en aluminio
- Capacidad mínima de 2 litros</t>
  </si>
  <si>
    <t>Olleta (Compra)</t>
  </si>
  <si>
    <t>Olla 1 (Arrendamiento)</t>
  </si>
  <si>
    <t>- Elaborada en aluminio
- Con tapa en aluminio
- Capacidad mínima de 3 litros</t>
  </si>
  <si>
    <t>Olla 1 (Compra)</t>
  </si>
  <si>
    <t>Olla 2 (Arrendamiento)</t>
  </si>
  <si>
    <t>- Elaborada en aluminio
- Con tapa en aluminio
- Capacidad mínima de 5 litros</t>
  </si>
  <si>
    <t>Olla 2 (Compra)</t>
  </si>
  <si>
    <t>Escurridor para platos (Arrendamiento)</t>
  </si>
  <si>
    <t>- Elaborado en plástico
- Con rejilla, portacubiertos y bandeja plástica de goteo
- Dimensiones mínimas de 40 cm de largo y 30 cm de ancho</t>
  </si>
  <si>
    <t>Escurridor para platos (Compra)</t>
  </si>
  <si>
    <t>Soporte para Botellón de agua (Compra)</t>
  </si>
  <si>
    <t>- Metálico
- Plegable</t>
  </si>
  <si>
    <t>Carro exprimidor de trapero 1 (Arrendamiento)</t>
  </si>
  <si>
    <t>- Elaborado en plástico
- Capacidad mínima de 24 litros
- Con cuatro ruedas y manija de escurridor</t>
  </si>
  <si>
    <t>Carro exprimidor de trapero 1 (Compra)</t>
  </si>
  <si>
    <t>Carro exprimidor de trapero 2 (Arrendamiento)</t>
  </si>
  <si>
    <t>- Elaborado en plástico
- Capacidad mínima de 35 litros
- Con cuatro ruedas y manija de escurridor</t>
  </si>
  <si>
    <t>Carro exprimidor de trapero 2 (Compra)</t>
  </si>
  <si>
    <t>Carros para limpieza (Arrendamiento)</t>
  </si>
  <si>
    <t>- Tamaño mínimo de 70 cm de largo por 50 cm de ancho por 95 cm de alto
- Mínimo dos bandejas de servicio
- Con mínimo una bolsa de limpieza
- Con plataforma para balde escurridor
- Con cuatro ruedas antirayones
- Ruedas delanteras con ángulo de giro de 360 grados</t>
  </si>
  <si>
    <t>Carros para limpieza (Compra)</t>
  </si>
  <si>
    <t>Carro de bebidas (Arrendamiento)</t>
  </si>
  <si>
    <t>- Elaborado en plástico
- Mínimo dos estantes para distribución de bebidas
- Tamaño mínimo de 80 cm de largo por 47 cm de ancho por 90 cm de alto</t>
  </si>
  <si>
    <t>Carro de bebidas (Compra)</t>
  </si>
  <si>
    <t>Escalera 1 (Arrendamiento)</t>
  </si>
  <si>
    <t>- Cuerpo plástico
- Altura mínima de mínimo dos pasos.</t>
  </si>
  <si>
    <t>Escalera 1 (Compra)</t>
  </si>
  <si>
    <t>Escalera 2 (Arrendamiento)</t>
  </si>
  <si>
    <t>- Cuerpo Metálico
- Altura mínima de mínimo dos pasos.</t>
  </si>
  <si>
    <t>Escalera 2 (Compra)</t>
  </si>
  <si>
    <t>Escalera 3 (Arrendamiento)</t>
  </si>
  <si>
    <t>- Cuerpo Metálico
- Altura mínima de mínimo cuatro pasos.</t>
  </si>
  <si>
    <t>Escalera 3 (Compra)</t>
  </si>
  <si>
    <t>Escalera 4 (Arrendamiento)</t>
  </si>
  <si>
    <t>- Cuerpo Metálico
- Altura mínima de mínimo seis pasos.</t>
  </si>
  <si>
    <t>Escalera 4 (Compra)</t>
  </si>
  <si>
    <t>Escalera de tipo industrial (Arrendamiento)</t>
  </si>
  <si>
    <t>Cuerpo en aluminio, tipo tijera
- Altura mínima de 5 escalones
- Con capacidad de resistencia a una carga concentrada en cualquier punto del escalón de 127 kg
- Con tapones de caucho antideslizantes</t>
  </si>
  <si>
    <t>Escalera de tipo industrial (Compra)</t>
  </si>
  <si>
    <t>Mangueras 1 (Arrendamiento)</t>
  </si>
  <si>
    <t>- Longitud mínima de 20 metros
- Elaborada en PVC
- Con terminales roscadas en ambos extremos
- Incluye accesorios: acoples y pistola</t>
  </si>
  <si>
    <t>Mangueras 1 (Compra)</t>
  </si>
  <si>
    <t>Mangueras 2 (Arrendamiento)</t>
  </si>
  <si>
    <t>- Longitud mínima de 30 metros
- Elaborada en PVC
- Con terminales roscadas en ambos extremos
- Incluye accesorios: acoples y pistola</t>
  </si>
  <si>
    <t>Mangueras 2 (Compra)</t>
  </si>
  <si>
    <t>Mangueras 3 (Arrendamiento)</t>
  </si>
  <si>
    <t>- Longitud mínima de 50 metros
- Elaborada en PVC
- Con terminales roscadas en ambos extremos
- Incluye accesorios: acoples y pistola</t>
  </si>
  <si>
    <t>Mangueras 3 (Compra)</t>
  </si>
  <si>
    <t>Contenedor de basura 1 (Compra)</t>
  </si>
  <si>
    <t>- Elaborado en plástico
- Tapa con pedal
- Capacidad mínima de 10 litros
- Color negro
- Impresión de la palabra "Plásticos" en la cara delantera del contenedor</t>
  </si>
  <si>
    <t>Contenedor de basura 2 (Compra)</t>
  </si>
  <si>
    <t>- Elaborado en plástico
- Tapa con pedal
- Capacidad mínima de 10 litros
- Color blanco
- Impresión de las palabras "Papel y cartón" en la cara delantera del contenedor</t>
  </si>
  <si>
    <t>Contenedor de basura 3 (Compra)</t>
  </si>
  <si>
    <t>- Elaborado en plástico
- Tapa con pedal
- Capacidad mínima de 10 litros
- Color verde
- Impresión de las palabras "No reciclables" u "Orgánicos" u "Ordinarios" en la cara delantera del contenedor</t>
  </si>
  <si>
    <t>Contenedor de basura 4 (Compra)</t>
  </si>
  <si>
    <t>- Elaborado en plástico
- Tapa con pedal
- Capacidad mínima de 10 litros
- Color rojo
- Impresión de las palabras "Riesgo biológico" o "Residuos peligrosos" en la cara delantera del contenedor</t>
  </si>
  <si>
    <t>Contenedor de basura 5 (Compra)</t>
  </si>
  <si>
    <t>- Elaborado en plástico
- Tapa con pedal
- Capacidad mínima de 20 litros
- Color negro
- Impresión de la palabra "Plásticos" en la cara delantera del contenedor</t>
  </si>
  <si>
    <t>Contenedor de basura 6 (Compra)</t>
  </si>
  <si>
    <t>- Elaborado en plástico
- Tapa con pedal
- Capacidad mínima de 20 litros
- Color blanco
- Impresión de las palabras "Papel y cartón" en la cara delantera del contenedor</t>
  </si>
  <si>
    <t>Contenedor de basura 7 (Compra)</t>
  </si>
  <si>
    <t>- Elaborado en plástico
- Tapa con pedal
- Capacidad mínima de 20 litros
- Color verde
- Impresión de las palabras "No reciclables" u "Orgánicos" u "Ordinarios" en la cara delantera del contenedor</t>
  </si>
  <si>
    <t>Contenedor de basura 8 (Compra)</t>
  </si>
  <si>
    <t>- Elaborado en plástico
- Tapa con pedal
- Capacidad mínima de 20 litros
- Color rojo
- Impresión de las palabras "Riesgo biológico" o "Residuos peligrosos" en la cara delantera del
contenedor</t>
  </si>
  <si>
    <t>Contenedor de basura 9 (Compra)</t>
  </si>
  <si>
    <t>- Elaborado en plástico
- Con tapa en vaivén
- Capacidad mínima de 50 litros
- Color negro
- Impresión de la palabra "Plásticos" en la cara delantera del contenedor</t>
  </si>
  <si>
    <t>Contenedor de basura 10 (Compra)</t>
  </si>
  <si>
    <t>- Elaborado en plástico
- Con tapa en vaivén
- Capacidad mínima de 50 litros
- Color blanco
- Impresión de las palabras "Papel y cartón" en la cara delantera del contenedor</t>
  </si>
  <si>
    <t>Contenedor de basura 11 (Compra)</t>
  </si>
  <si>
    <t>- Elaborado en plástico
- Con tapa en vaivén
- Capacidad mínima de 50 litros
- Color verde
- Impresión de las palabras "No reciclables" u "Orgánicos" u "Ordinarios" en la cara delantera del contenedor</t>
  </si>
  <si>
    <t>Contenedor de basura 12 (Compra)</t>
  </si>
  <si>
    <t>- Elaborado en plástico
- Con tapa en vaivén
- Capacidad mínima de 50 litros
- Color rojo
- Impresión de las palabras "Riesgo biológico" o "Residuos peligrosos" en la cara delantera del contenedor</t>
  </si>
  <si>
    <t>Contenedor de basura 13 (Compra)</t>
  </si>
  <si>
    <t>- Elaborado en plástico
-- Con tapa en vaivén
- Capacidad mínima de 120 litros
- Color negro
- Impresión de la palabra "Plásticos" en la cara delantera del contenedor</t>
  </si>
  <si>
    <t>Contenedor de basura 14 (Compra)</t>
  </si>
  <si>
    <t>- Elaborado en plástico
- Con tapa en vaivén
- Capacidad mínima de 120 litros
- Color blanco
- Impresión de las palabras "Papel y cartón" en la cara delantera del contenedor</t>
  </si>
  <si>
    <t>Contenedor de basura 15 (Compra)</t>
  </si>
  <si>
    <t>- Elaborado en plástico
- Con tapa en vaivén
- Capacidad mínima de 120 litros
- Color verde
- Impresión de las palabras "No reciclables" u "Orgánicos" u "Ordinarios" en la cara delantera del contenedor</t>
  </si>
  <si>
    <t>Contenedor de basura 16 (Compra)</t>
  </si>
  <si>
    <t>- Elaborado en plástico
- Con tapa en vaivén
- Capacidad mínima de 120 litros
- Color rojo
- Impresión de las palabras "Riesgo biológico" o
"Residuos peligrosos" en la cara delantera del contenedor</t>
  </si>
  <si>
    <t>Contenedor de basura 17 (Compra)</t>
  </si>
  <si>
    <t>- Elaborado en plástico
- Con tapa
- Capacidad mínima de 180 litros
- Color negro
- Con ruedas traseras macizas y manijas</t>
  </si>
  <si>
    <t>Contenedor de basura 18 (Compra)</t>
  </si>
  <si>
    <t>- Elaborado en plástico
- Con tapa
- Capacidad mínima de 180 litros
- Color verde
- Con ruedas traseras macizas y manijas</t>
  </si>
  <si>
    <t>Contenedor de basura 19 (Compra)</t>
  </si>
  <si>
    <t>- Elaborado en plástico
- Con tapa
- Capacidad mínima de 180 litros
- Color blanco
- Con ruedas traseras macizas y manijas</t>
  </si>
  <si>
    <t>Contenedor de basura 20 (Compra)</t>
  </si>
  <si>
    <t>- Elaborado en plástico
- Con tapa
- Capacidad mínima de 240 litros
- Color negro
- Con ruedas traseras macizas y manijas</t>
  </si>
  <si>
    <t>Contenedor de basura 21 (Compra)</t>
  </si>
  <si>
    <t>- Elaborado en plástico
- Con tapa
- Capacidad mínima de 240 litros
- Color verde
- Con ruedas traseras macizas y manijas</t>
  </si>
  <si>
    <t>Contenedor de basura 22 (Compra)</t>
  </si>
  <si>
    <t>- Elaborado en plástico
- Con tapa
- Capacidad mínima de 240 litros
- Color blanco
- Con ruedas traseras macizas y manijas</t>
  </si>
  <si>
    <t>Contenedor de basura 23 (Compra)</t>
  </si>
  <si>
    <t>- Elaborado en plástico
- Con tapa
- Capacidad mínima de 340 litros
- Color negro
- Con ruedas traseras macizas y manijas</t>
  </si>
  <si>
    <t>Contenedor de basura 24 (Compra)</t>
  </si>
  <si>
    <t>- Elaborado en plástico
- Con tapa
- Capacidad mínima de 340 litros
- Color verde
- Con ruedas traseras macizas y manijas</t>
  </si>
  <si>
    <t>Contenedor de basura 25 (Compra)</t>
  </si>
  <si>
    <t>- Elaborado en plástico
- Con tapa
- Capacidad mínima de 340 litros
- Color blanco
- Con ruedas traseras macizas y manijas</t>
  </si>
  <si>
    <t>Contenedor de basura 26 (Compra)</t>
  </si>
  <si>
    <t>- Elaborado en plástico
- Con tapa
- Capacidad mínima de 760 litros
- Color negro
- Con ruedas traseras macizas y manijas</t>
  </si>
  <si>
    <t>Contenedor de basura 27 (Compra)</t>
  </si>
  <si>
    <t>- Elaborado en plástico
- Con tapa
- Capacidad mínima de 760 litros
- Color verde
- Con ruedas traseras macizas y manijas</t>
  </si>
  <si>
    <t>Contenedor de basura 28 (Compra)</t>
  </si>
  <si>
    <t>- Elaborado en plástico
- Con tapa
- Capacidad mínima de 760 litros
- Color blanco
- Con ruedas traseras macizas y manijas</t>
  </si>
  <si>
    <t>Contenedor de basura 29 (Compra)</t>
  </si>
  <si>
    <t>- Elaborado en plástico
- Con tapa
- Capacidad mínima de 1.000 litros
- Color blanco
- Con ruedas traseras macizas y manijas</t>
  </si>
  <si>
    <t>Contenedor de basura 30 (Compra)</t>
  </si>
  <si>
    <t>- Elaborado en plástico
- Con tapa
- Capacidad mínima de 1.000 litros
- Color verde
- Con ruedas traseras macizas y manijas</t>
  </si>
  <si>
    <t>Punto Ecológico 1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</si>
  <si>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20 litros para cada contenedor
- Contenedores elaborados en plástico
- Debe cumplir con lo estipualdo en el artíuculo 4° de la Resolución 2184 del 26 de diciembre de 2019</t>
  </si>
  <si>
    <t>Punto Ecológico 2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</si>
  <si>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</si>
  <si>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3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</si>
  <si>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35 litros para cada contenedor
- Contenedores elaborados en plástico
- Debe cumplir con lo estipualdo en el artíuclo 4° de la Resolución 2184 del 26 de diciembre de 2019</t>
  </si>
  <si>
    <t>Punto Ecológico 4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</si>
  <si>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</si>
  <si>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5 (Compra)</t>
  </si>
  <si>
    <t>- Base metálica con techo en material metálico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50 litros para cada contenedor
- Contenedores elaborados en plástico
- Debe cumplir con lo estipualdo en el artíuclo 4° de la Resolución 2184 del 26 de diciembre de 2019</t>
  </si>
  <si>
    <t>Punto Ecológico 6 (Compra)</t>
  </si>
  <si>
    <t>- Base metálica
- Mínimo tres contenedores así:
- Contenedor color verde con palabras "residuos orgánicos aprovechables: restos de comida, desechos agrícolas" en la cara frontal
- Contenedor color blanco con palabras "residuos aprovechables como plástico, vidrio, metales, multicapa, papel y cartón" en la cara frontal
- Contenedor color negro con las palabaras "residuos no aprovechables: papel higiénico, servilletas, papeles y cartones contaminados con comida, papeles metalizados" en la cara frontal
- Capacidad mínima de 100 litros para cada contenedor
- Contenedores elaborados en plástico
- Debe cumplir con lo estipualdo en el artíuclo 4° de la Resolución 2184 del 26 de diciembre de 2019</t>
  </si>
  <si>
    <t>Papelera 1 (Compra)</t>
  </si>
  <si>
    <t>- Cuerpo metálico enmallado sin tapa
- Con capacidad mínima de 10 litros
- Diseño para oficina</t>
  </si>
  <si>
    <t>Papelera 2 (Compra)</t>
  </si>
  <si>
    <t>- Cuerpo plástico
- Con mecanismo de pedal para abrir y cerrar tapa
- Con capacidad mínima de 10 litros
- Diseño para baño</t>
  </si>
  <si>
    <t>Papelera 3 (Compra)</t>
  </si>
  <si>
    <t>- Cuerpo plástico sin tapa
- Con capacidad mínima de 10 litros
- Diseño para baño</t>
  </si>
  <si>
    <t>Papelera 4 (Compra)</t>
  </si>
  <si>
    <t>- Papelera de oficina de plástico reciclado
- Color gris o negro
- Con capacidad de 5 litros
- Diámetro: 22 cm aproxi. Largo: 24 cm. 
No debe contener PVC o Poliestireno expandido u otros plásticos de un solo uso tanto en el envase como en el embalaje.</t>
  </si>
  <si>
    <t>Papelera residuos peligrosos 1 (Compra)</t>
  </si>
  <si>
    <t>- Cuerpo plástico
- Con mecanismo de pedal para abrir y cerrar tapa
- Con capacidad mínima de 10 litros
- Diseño para baño
- Color rojo
- Con las palabras "Riesgo biológico" en la cara frontal</t>
  </si>
  <si>
    <t>Papelera residuos peligrosos 2 (Compra)</t>
  </si>
  <si>
    <t>- Cuerpo plástico
- Con mecanismo de pedal para abrir y cerrar tapa
- Con capacidad mínima de 20 litros
- Diseño para baño
- Color rojo
- Con las palabras "Riesgo biológico" en la cara frontal</t>
  </si>
  <si>
    <t>Señales peatonales de prevención y atención 1 (Compra)</t>
  </si>
  <si>
    <t>- Elaborado en plástico
- Tipo tijera, plegable
- Tamaño mínimo de 25 cm de ancho por 60 cm de alto por 22 cm de largo.
- Impresión en las dos caras con las palabras "Cerrado" o "Área cerrada" o "No pasar".
- Color amarillo</t>
  </si>
  <si>
    <t>Señales peatonales de prevención y atención 2 (Compra)</t>
  </si>
  <si>
    <t>- Elaborado en plástico
- Tipo tijera, plegable
- Tamaño mínimo de 25 cm de ancho por 60 cm de alto por 22 cm de largo.
- Impresión en las dos caras con las palabras "Cuidado".
- Color amarillo
- Acordes con la reglamentación establecida por la NTC 1461</t>
  </si>
  <si>
    <t>Señales peatonales de prevención y atención 3 (Compra)</t>
  </si>
  <si>
    <t>- Elaborado en plástico
- Tipo tijera, plegable
- Tamaño mínimo de 25 cm de ancho por 60 cm de alto por 22 cm de largo.
- Impresión en las dos caras con las palabras "Piso húmedo o "Piso mojado"".
- Color amarillo
- Acordes con la reglamentación establecida por la NTC 1461</t>
  </si>
  <si>
    <t>Dispensador para papel higiénico 1 (Compra)</t>
  </si>
  <si>
    <t>- Elaborado en plástico ABS blanco
- Para rollo de 250 metros y 400 metros
- Con visor para ver el estado del rollo
- Con cerradura y llave
- Incluye los elementos necesarios para realizar la instalación en pared
-Incluye el costo de instalación.</t>
  </si>
  <si>
    <t>Dispensador para papel higiénico 2 (Compra)</t>
  </si>
  <si>
    <t>- Elaborado en acero inoxidable
- Para rollo de 250 metros y 400 metros
- Con visor para ver el estado del rollo
- Con cerradura y llave
- Incluye los elementos necesarios para realizar la instalación en pared
-Incluye el costo de instalación.</t>
  </si>
  <si>
    <t>Dispensador de toallas de manos 1 (Compra)</t>
  </si>
  <si>
    <t>- Elaborado en plástico ABS
- Para toallas de papel en rollo de 150 metros y 250 metros
- Con mecanismo accionador de palanca, perilla giratoria o para halar con la mano.
- Con cuchilla serrada para cortar la toalla de manos
- Con cerradura y llave
- Incluye los elementos necesarios para realizar la instalación en pared
- Incluye el costo de instalación</t>
  </si>
  <si>
    <t>Dispensador de toallas de manos 2 (Compra)</t>
  </si>
  <si>
    <t>- Elaborado en plástico ABS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</si>
  <si>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toallas de manos 3 (Compra)</t>
  </si>
  <si>
    <t>- Elaborado en acero inoxidable
- Para toallas de papel interdobladas con capacidad mínima de 300 toallas
- Con mecanismo para halar con la mano.
- Con cerradura y llave
- Incluye los elementos necesarios para realizar la instalación en pared
-Incluye el costo de instalación</t>
  </si>
  <si>
    <t>Dispensador de jabón líquido 1 (Compra)</t>
  </si>
  <si>
    <t>- Elaborado en plástico ABS blanco
- Con válvula manual anticorrosiva.
- Uso habilitado para cualquier jabón líquido con capacidad mínima de 500 cc
- Incluye los elementos necesarios para realizar la instalación en pared
-Incluye el costo de instalación</t>
  </si>
  <si>
    <t>Dispensador de jabón líquido 2 (Compra)</t>
  </si>
  <si>
    <t>- Elaborado en plástico ABS blanco
- Con sensor para suministro de jabón
- Uso habilitado para cualquier jabón líquido con capacidad mínima de 500 ml
- Incluye los elementos necesarios para realizar la instalación en pared
-Incluye el costo de instalación'</t>
  </si>
  <si>
    <t>Dispensador de jabón líquido 3 (Compra)</t>
  </si>
  <si>
    <t>- Elaborado en acero inoxidable
- Con válvula manual anticorrosiva.
- Uso habilitado para cualquier jabón líquido con capacidad mínima de 800 ml
- Con cerradura y llave
- Incluye los elementos necesarios para realizar la instalación en pared
-Incluye el el costo de instalación'</t>
  </si>
  <si>
    <t>Dispensador de jabón líquido 4 (Compra)</t>
  </si>
  <si>
    <t>- Elaborado en acero inoxidable
- Con sensor para suministro de jabón
- Uso habilitado para cualquier jabón líquido con capacidad mínima de 800 ml
- Con cerradura y llave
- Incluye los elementos necesarios para realizar la instalación en pared
-Incluye el costo de instalación'</t>
  </si>
  <si>
    <t>Dispensador para ambientador (Compra)</t>
  </si>
  <si>
    <t>- Elaborado en plástico ABS blanco
- Con dispersión programable de líquido ambientador
- Capacidad mínima de 250 ml
- Incluye los elementos necesarios para realizar la instalación en pared
- Incluye aerosol para recarga mensual
-Incluye el costo de instalación</t>
  </si>
  <si>
    <t>Dispensador goteo por gravedad y recarga (Compra)</t>
  </si>
  <si>
    <t>- Elaborado en PVC blanco
- Goteo programable para desodorizar sanitarios y orinales
- Incluye manguera plástica de goteo
- Incluye los elementos necesarios para realizar la instalación en pared
- Incluye líquido para recarga mensual con agentes tensoactivos</t>
  </si>
  <si>
    <t>Dispensador de agua (Compra)</t>
  </si>
  <si>
    <t xml:space="preserve">- Dispensador de agua fría y caliente
- Sistema de filtración multinivel
- Uso de gas refrigerante seguro para la capa de ozono
</t>
  </si>
  <si>
    <t>Dispensador de agua con botellón (Compra)</t>
  </si>
  <si>
    <t xml:space="preserve">- Dispensador de agua fría y caliente
- Uso de gas refrigerante seguro para la capa de ozono
</t>
  </si>
  <si>
    <t>Greca para tintos 1 (Arrendamiento)</t>
  </si>
  <si>
    <t>- Eléctrica de 110 v
- Cuerpo elaborada en lámina de acero inoxidable de calibre 24 como mínimo
- Resistencias elaboradas en cobre
- Terminales elaboradas en cobre remplazables con soldadura
- Mínimo dos servicios
- Con su respectivo filtro y aro
- Con capacidad para 30 tintos</t>
  </si>
  <si>
    <t>Greca para tintos 1 (Compra)</t>
  </si>
  <si>
    <t>Greca para tintos 2 (Arrendamiento)</t>
  </si>
  <si>
    <t>- Eléctrica de 110 v
- Cuerpo elaborada en lámina de acero inoxidable de calibre 24 como mínimo, grado alimento
- Resistencias elaboradas en cobre
- Terminales elaboradas en cobre remplazables sin soldadura
- Mínimo 2 servicios
-Con su respectivo filtro y aro
- Con capacidad para 60 tintos</t>
  </si>
  <si>
    <t>Greca para tintos 2 (Compra)</t>
  </si>
  <si>
    <t>Greca para tintos 3 (Arrendamiento)</t>
  </si>
  <si>
    <t>- Eléctrica de 110 v
- Cuerpo elaborada en lámina de acero inoxidable de calibre 24 como mínimo, grado alimento
- Resistencias elaboradas en cobre
- Terminales elaboradas en cobre remplazables sin soldadura
- Mínimo dos servicios
-Con su respectivo filtro y aro
- Con capacidad para 120 tintos</t>
  </si>
  <si>
    <t>Greca para tintos 3 (Compra)</t>
  </si>
  <si>
    <t>Máquina de filtrado para café (Compra)</t>
  </si>
  <si>
    <t>- Cafetera de método filtrado de café por goteo con conexión directamente a la red de agua o con opción de usarse completamente portátil sin requerir conexión directa a la red de agua
- Grifo para dispensar agua caliente
- Capacidad para termos de 1.9 a 3L, capacidad de 14 litros hora
- Incluye termo con capacidad de mantener la bebida caliente, conservando la calidad de la taza de café durante mínimo 3 horas
- Revestimiento de acero inoxidable con bomba tipo dispensador 
- Capacidad de 2,5 0 3,0 litros.</t>
  </si>
  <si>
    <t>Horno microondas (Arrendamiento)</t>
  </si>
  <si>
    <t>- Potencia mínima de 900 w
- Tamaño mínimo de 30 cm de ancho por 25 cm de alto por 35 cm de profundidad.
- Con bandera giratoria de cristal templado
- Con programas automáticos</t>
  </si>
  <si>
    <t>Horno microondas (Compra)</t>
  </si>
  <si>
    <t>Horno microondas de tipo industrial (Arrendamiento)</t>
  </si>
  <si>
    <t>- Potencia mínima de 1000 w
- Tamaño mínimo de 30 cm de ancho por 30 cm de alto por 40 cm de profundidad.
- Descongelamiento automático
- Con programas automáticos</t>
  </si>
  <si>
    <t>Horno microondas de tipo industrial (Compra)</t>
  </si>
  <si>
    <t>Estufa 1 (Arrendamiento)</t>
  </si>
  <si>
    <t>- De dos puestos
- Lámina esmaltada
- Eléctrica
- Con perilla para graduar mínimo 3 niveles de calor</t>
  </si>
  <si>
    <t>Estufa 1 (Compra)</t>
  </si>
  <si>
    <t>Estufa 2 (Arrendamiento)</t>
  </si>
  <si>
    <t>- De dos puestos
- Lámina esmaltada- A gas
- Con perilla y quemador para graduar la llama
- Con parrilla</t>
  </si>
  <si>
    <t>Estufa 2 (Compra)</t>
  </si>
  <si>
    <t>- De dos puestos
- Lámina esmaltada
- A gas
- Con perilla y quemador para graduar la llama
- Con parrilla</t>
  </si>
  <si>
    <t>Extensión eléctrica 1 (Compra)</t>
  </si>
  <si>
    <t>- De mínimo 25 metros de longitud 
- Tipo industrial
- Recubierta en plástico PVC
- Con clavijas
- Calibre 12</t>
  </si>
  <si>
    <t>Extensión eléctrica 2 (Compra)</t>
  </si>
  <si>
    <t>- De mínimo 30 metros de longitud
- Recubierta en plástico PVC
- Con clavijas
- Tipo industrial
- Calibre 12</t>
  </si>
  <si>
    <t>Aspiradora 1 (Arrendamiento)</t>
  </si>
  <si>
    <t>- De uso industrial para aspirado en seco y húmedo
- Motor con potencia 1200 w y 1400 w
- Capacidad entre 15 y 20 litros
- Cable de potencia con longitud mínima de 5m
- Accesorios mínimos: manguera puntera, 2 tubos para extensión, cepillos para tapizados</t>
  </si>
  <si>
    <t>Aspiradora 1 (Compra)</t>
  </si>
  <si>
    <t>Aspiradora 2 (Arrendamiento)</t>
  </si>
  <si>
    <t>- De uso industrial para aspirado en seco y húmedo
- Motor con potencia entre 1200 w y 1400 w
- Capacidad entre 45 y 55 litros
- Cable de potencia con longitud mínima de 5m
- Accesorios mínimos: manguera puntera, 2 tubos para extensión, cepillos para tapizados</t>
  </si>
  <si>
    <t>Aspiradora 2 (Compra)</t>
  </si>
  <si>
    <t>Lavabrilladora de pisos 1 (Arrendamiento)</t>
  </si>
  <si>
    <t>- De uso industrial
- Motores con potencia mínima de 1,5 hp y velocidad mínima de 175 rpm.
- Con manijas dobles
- Con interruptor de apagado de seguridad
- Diámetro mínimo de 16"
- Cable de potencia con longitud mínima de 8m
- Accesorios mínimos portapad, cepillo suave y duro</t>
  </si>
  <si>
    <t>Lavabrilladora de pisos 1 (Compra)</t>
  </si>
  <si>
    <t>Lavabrilladora de pisos 2 (Arrendamiento)</t>
  </si>
  <si>
    <t>- De uso industrial
- Motores con potencia mínima de 1,5 hp y velocidad mínima de 175 rpm.
- Con manijas dobles
- Con interruptor de apagado de seguridad
- Diámetro mínimo de 20"
- Cable de potencia con longitud mínima de 8m
- Accesorios mínimos portapad, cepillo suave y duro</t>
  </si>
  <si>
    <t>Lavabrilladora de pisos 2 (Compra)</t>
  </si>
  <si>
    <t>Brilladora de alta revolución (Arrendamiento)</t>
  </si>
  <si>
    <t>- De uso industrial
- Motores con potencia mínima de 1,5 hp y velocidad mínima de 1500 rpm.
- Con manijas dobles
- Con interruptor de apagado de seguridad
- Diámetro mínimo de 20"
- Cable de potencia con longitud mínima de 8m
- Accesorios mínimos - portapad</t>
  </si>
  <si>
    <t>Brilladora de alta revolución (Compra)</t>
  </si>
  <si>
    <t>Lavadora de alfombras y tapetes 1 (Arrendamiento)</t>
  </si>
  <si>
    <t>- Motor con potencia de mínimo 1100 w y velocidad mínima de 175 revoluciones por minuto.
- Capacidad mínima de 5 litros
- Cable de potencia con longitud mínima de 8m
- Para lavar en seco o a vapor
- Diámetro mínimo de 16"</t>
  </si>
  <si>
    <t>Lavadora de alfombras y tapetes 1 (Compra)</t>
  </si>
  <si>
    <t>Lavadora de alfombras y tapetes 2 (Arrendamiento)</t>
  </si>
  <si>
    <t>- De inyección y extracción con dos motores, cada uno con una potencia entre 1200 w y 1400 w.
- Capacidad mínima de 30 litros
- Cable de potencia con longitud mínima de 8m
- Diámetro mínimo de 20"</t>
  </si>
  <si>
    <t>Lavadora de alfombras y tapetes 2 (Compra)</t>
  </si>
  <si>
    <t>Hidrolavadora Industrial (Arrendamiento)</t>
  </si>
  <si>
    <t>- Motor eléctrico y potencia de mínimo 2.2 Kw - 1.450 RPM y entre 2.5 HP y 3.5 HP.
- Presión de salida de agua entre 900 psi y 1900 psi.
- Con ruedas</t>
  </si>
  <si>
    <t>Hidrolavadora Industrial (Compra)</t>
  </si>
  <si>
    <t>Sopladora de hojas (Arrendamiento)</t>
  </si>
  <si>
    <t>- Potenciado por motor a gasolina o eléctrico inalámbrico
- Caudal mínimo de 380 cfm / 645m3/h
- Autonomía mínima de 30 minutos
- Intensidad máxima de sonido de 100dB
- Incluye combustible para su funcionamiento (Máximo 3 galones)</t>
  </si>
  <si>
    <t>Sopladora de hojas (Compra)</t>
  </si>
  <si>
    <t>Sonda para inodoro (Arrendamiento)</t>
  </si>
  <si>
    <t>-Sonda de mínimo 3''
-Cubierta de vinilo para proteger la porcelana.
- Cable de 1/2" (12,7 mm) con núcleo interno recubierto por compresión, resistente al retorcimiento.
-Mangos grandes y de diseño ergonómico.
-Funcional en inodoros ahorradores de agua
-Peso entre 1,9 kg y 2,5 kg</t>
  </si>
  <si>
    <t>Sonda para inodoro (Compra)</t>
  </si>
  <si>
    <t>Girador Manual (Compra)</t>
  </si>
  <si>
    <t>-Para destapar desagües entre 1/2" a 1 1/2".
-Collar antideslizante que agarra y suelta el cable
-Cable de núcleo hueco de mpinimo 5/16" × 25 pies (7,6 m) con barrena de cabeza de bulbo.
-Tambor rotativo de plástico moldeado
-Diseño de tambor abierto que permite el acceso al cable</t>
  </si>
  <si>
    <t>Sonda para fregaderos (Compra)</t>
  </si>
  <si>
    <t>Sonda Eléctrica para desagües de 3/4” (20 mm) a 2-1/2” (64 mm)
-El equipo propulsor de velocidad variable gira el cable a 0-600 RPM.
-Capacidad del tambor: 50 pies (15 m) de 5⁄16" (8 mm) o 35 pies (11 m) de 3⁄8" (10 mm).
-El núcleo interior revestido de vinilo impide que se oxide por contacto con el resorte.</t>
  </si>
  <si>
    <t>Cortadora de cesped (Arrendamiento)</t>
  </si>
  <si>
    <t>-Cuenta con una cuchilla de 32 a 38 cm.
-Chasis de acero con recolector o salida lateral.
-Ruedas de 135 mm
-Con potencia entre 5 hp a 25 hp
-Ancho de corte de 18 a 183 cm.
-Peso entre 10 kg y 13,5 kg
-Tiene manilla de seguridad
-Incluye combustible para su funcionamiento (Máximo 3 galones)</t>
  </si>
  <si>
    <t>Cortadora de cesped (Compra)</t>
  </si>
  <si>
    <t>Guadañas (Arrendamiento)</t>
  </si>
  <si>
    <t>-Guadaña de Eje Rígido
- Viene cilindrada con apróximadamente 30 a 51,6 cm3.
-Peso promedio entre 6,5 Kg y 7,7 Kg.
-Cuchilla de 80 puntas
-Capacidad del tanque de combustible entre 0,65 Lt y 1 Lt.
-Cuenta con un sistema de arranque manual.
-Cuenta con un sistema de ignición electrónico
- Incluye el combustible para su funcioamiento (Máximo 3 galones)</t>
  </si>
  <si>
    <t>Guadañas (Compra)</t>
  </si>
  <si>
    <t>Motobombas (Arrendamiento)</t>
  </si>
  <si>
    <t>-Motobomba eléctrica
-Fabricada en Hierro
-Cuenta con una potencia de 2 hp a 111 hp
-Velocidades desde 1800 RPM a 3450 RPM.
-Peso promedio de 30 Kg.
-Las medidas de succión por descarga van de 2 x 2 pulgadas a 12 x 12 pulgadas.</t>
  </si>
  <si>
    <t>Motobombas (Compra)</t>
  </si>
  <si>
    <t xml:space="preserve">Valor Insumos  </t>
  </si>
  <si>
    <t xml:space="preserve">valor maquinaria  </t>
  </si>
  <si>
    <t xml:space="preserve">Valor Bienes de Aseo y Cafeteria  </t>
  </si>
  <si>
    <t>SERVICIO</t>
  </si>
  <si>
    <t>Cantidad de trabajadores</t>
  </si>
  <si>
    <t>Días laborados</t>
  </si>
  <si>
    <t>Salario mensual</t>
  </si>
  <si>
    <t>Incremento 2024</t>
  </si>
  <si>
    <t>Valor total mensual</t>
  </si>
  <si>
    <t>SUBTOTAL</t>
  </si>
  <si>
    <t>AIU</t>
  </si>
  <si>
    <t>TOTAL</t>
  </si>
  <si>
    <t>Coordinador</t>
  </si>
  <si>
    <t>TOTAL DIAS LABORADOS</t>
  </si>
  <si>
    <t>Caldas - Centro de los recursos naturales renovables La Salada</t>
  </si>
  <si>
    <t>Complejo Norte - Centro de la tecnología de la manufactura avanzada</t>
  </si>
  <si>
    <t>Complejo Norte - Centro textil y de gestión industrial</t>
  </si>
  <si>
    <t>Occidente - Complejo tecnológico turístico y Agroindustrial del occidente Antioqueño</t>
  </si>
  <si>
    <t>Puerto Boyacá_Centro Pecuario y Agroempresarial</t>
  </si>
  <si>
    <t>TOTAL OPERARIOS</t>
  </si>
  <si>
    <t>TOTAL DIAS</t>
  </si>
  <si>
    <t>(-) Descuento 12 dias  de Mtto por incapacidad sin cubrir</t>
  </si>
  <si>
    <t>AIU (10%)</t>
  </si>
  <si>
    <t>IVA (19%)</t>
  </si>
  <si>
    <t>Occidente - Complejo tecnológico turístico y Agroindustrial del occidente Antioqueño - Frontino</t>
  </si>
  <si>
    <t>DIRECCIÓN</t>
  </si>
  <si>
    <t>CARGO</t>
  </si>
  <si>
    <t>CÉDULA</t>
  </si>
  <si>
    <t>NOMBRES</t>
  </si>
  <si>
    <t>FECHA INGRESO</t>
  </si>
  <si>
    <t>OPERARIO ASEO</t>
  </si>
  <si>
    <t xml:space="preserve">Andrea Carolina Martinez Aguas </t>
  </si>
  <si>
    <t>Diana MaríaTaborda Boliva</t>
  </si>
  <si>
    <t>Lina Milena Albaran Aguirre</t>
  </si>
  <si>
    <t>Maria Dioselina Caro Arboleda</t>
  </si>
  <si>
    <t>Neris De Jesus Galeano lenes</t>
  </si>
  <si>
    <t>Johan David Jimenez Davila</t>
  </si>
  <si>
    <t>Consuelo Misas Chavarria</t>
  </si>
  <si>
    <t>Gloria Elena Jiménez Velásquez</t>
  </si>
  <si>
    <t>Maria Eugenia Yepes Alvarez</t>
  </si>
  <si>
    <t>Doris Oliva Garcés Tabares</t>
  </si>
  <si>
    <t xml:space="preserve">Ingrid Paola Diaz Rodriguez </t>
  </si>
  <si>
    <t>Carlos Andres Davila Gomez</t>
  </si>
  <si>
    <t>Mireya Duque Castrillon</t>
  </si>
  <si>
    <t xml:space="preserve">María Damaris Henao Nieto </t>
  </si>
  <si>
    <t>Maira Alejandra Londoño Londoño</t>
  </si>
  <si>
    <t>Gloria Amparo Buitrago López</t>
  </si>
  <si>
    <t>Rosa Lida Molina Moreno</t>
  </si>
  <si>
    <t>Shirley Tatiana Velez Jimenez</t>
  </si>
  <si>
    <t>Luisa Fernanda López Bedoya</t>
  </si>
  <si>
    <t xml:space="preserve">Ruth Amalia Carvajal Castaño </t>
  </si>
  <si>
    <t>Janneth Geomar Elena Muñoz Alvarez</t>
  </si>
  <si>
    <t>Luz Mary Monsalve Muñoz</t>
  </si>
  <si>
    <t>Yurnis María Asprilla Cuesta</t>
  </si>
  <si>
    <t>Ana Dilia Nagles Hidalgo</t>
  </si>
  <si>
    <t>Yoly Andrea Guerra Correa</t>
  </si>
  <si>
    <t>Ingrid Vanesa Sierra Orrego</t>
  </si>
  <si>
    <t>María del Mar Pico Hernández</t>
  </si>
  <si>
    <t xml:space="preserve">Luz Mary Bustamante Arroyave </t>
  </si>
  <si>
    <t>Vidal Antonio Villa Vergara</t>
  </si>
  <si>
    <t>Paula Andrea Florez Vega</t>
  </si>
  <si>
    <t>Yazmin Eliana Bedoya Giraldo</t>
  </si>
  <si>
    <t xml:space="preserve">Verónica Espinal Guzmán  </t>
  </si>
  <si>
    <t>Leidi Jhoana Castañeda</t>
  </si>
  <si>
    <t>Leydi María Londono Restrepo</t>
  </si>
  <si>
    <t>Hitayosara Sequeda Palomeque</t>
  </si>
  <si>
    <t>Norelia Amparo Monsalve Alvarez</t>
  </si>
  <si>
    <t>María Eduviges Herrera Arboleda</t>
  </si>
  <si>
    <t>Melissa Noreña Castañeda</t>
  </si>
  <si>
    <t>Wilmar Alonso López Arias</t>
  </si>
  <si>
    <t>Luz Nelly Buitrago López</t>
  </si>
  <si>
    <t>Maria Esmeralda Cossio Mosquera</t>
  </si>
  <si>
    <t>Luz Marina Durango valderrama</t>
  </si>
  <si>
    <t>Monica Maria Echavarria Castrillon</t>
  </si>
  <si>
    <t>OPERARIO MANTENIMIENTO</t>
  </si>
  <si>
    <t>Brahian Estiben Paniagua garcia</t>
  </si>
  <si>
    <t>Yamir Mena Ortiz</t>
  </si>
  <si>
    <t>David Aguirre Gonzalez</t>
  </si>
  <si>
    <t>Edwin Alberto Alvarez García</t>
  </si>
  <si>
    <t>Edwar Alexander Castrillon Eusse</t>
  </si>
  <si>
    <t>Juan Carlos García Reyes</t>
  </si>
  <si>
    <t>Bibiana Maria Mesa</t>
  </si>
  <si>
    <t>Juan Camilo Arias Paniagua</t>
  </si>
  <si>
    <t>COORDINADOR TIEMPO COMPLETO</t>
  </si>
  <si>
    <t>Flor Angela Quiroz</t>
  </si>
  <si>
    <t xml:space="preserve">Estefania Zapata Chanci </t>
  </si>
  <si>
    <t>William Francisco Alvares Avila</t>
  </si>
  <si>
    <t>Rosana de la ossa Vega</t>
  </si>
  <si>
    <t>Maria Elena Martinez Bonfante</t>
  </si>
  <si>
    <t>CARRERA 46 No. 56 - 11 Pisos 6 y 7 Edificio Torre Argos</t>
  </si>
  <si>
    <t>Maria Del Rosario Mosquera Mosquera</t>
  </si>
  <si>
    <t xml:space="preserve">Calle 69 Sur No. 45 54 - Sede de la Cámara de comercio ABURRÁ sur -   Piso 3 </t>
  </si>
  <si>
    <t>Luisa Fernanda Moncada Sepulveda</t>
  </si>
  <si>
    <t>KJ</t>
  </si>
  <si>
    <t xml:space="preserve">CALLE 76 No. 79-36 </t>
  </si>
  <si>
    <t>Juliana Marcela Areiza</t>
  </si>
  <si>
    <t>Aura Leticia Arias Lopez</t>
  </si>
  <si>
    <t>Lilly Johana Cordoba Mosquera</t>
  </si>
  <si>
    <t>Estefania Londoño Cañola</t>
  </si>
  <si>
    <t>Flor Maria Hernandez Carmona</t>
  </si>
  <si>
    <t>Yulieth Ibarguen Atencia</t>
  </si>
  <si>
    <t>Jose Ferney Gallo Sanchez</t>
  </si>
  <si>
    <t>Rafael Antonio Sosa Botero</t>
  </si>
  <si>
    <t>Willian Alonso Agudelo Toro</t>
  </si>
  <si>
    <t>CALLE 48 No. 28 - 00</t>
  </si>
  <si>
    <t>Daniela Andrea Jimenez Colon</t>
  </si>
  <si>
    <t>Kenny Fernando Muñoz Muñeton</t>
  </si>
  <si>
    <t>Liceth Melisa Incapie</t>
  </si>
  <si>
    <t>Paula Andrea Rios Gomez</t>
  </si>
  <si>
    <t>Yubeimar Alberto Gil Sánchez</t>
  </si>
  <si>
    <t>Fabian Camilo Restrepo Diosa</t>
  </si>
  <si>
    <t>Jair Cenen Lopez Moreno</t>
  </si>
  <si>
    <t>Luis Henry Rivera</t>
  </si>
  <si>
    <t>CARRERA 63 No. 58B-03</t>
  </si>
  <si>
    <t>Jeny Paola Martinez Granada</t>
  </si>
  <si>
    <t>Juana Valentina Rivillas Alvarez</t>
  </si>
  <si>
    <t>Loren Andrea Cano Sanchez</t>
  </si>
  <si>
    <t>Maria Norbely Giraldo Castaño</t>
  </si>
  <si>
    <t>Vilma Eugenia Gil Ramirez</t>
  </si>
  <si>
    <t>Luz aidee Usuga Hernandez</t>
  </si>
  <si>
    <t>Laura Yurani Mesa Lopez</t>
  </si>
  <si>
    <t>Juliana Andrea Tejada Rivera</t>
  </si>
  <si>
    <t>Walter Alberto Morón Jimenez</t>
  </si>
  <si>
    <t>Didier Olban Jaramillo Madrigal</t>
  </si>
  <si>
    <t>Fernandys Geovanny Yanez Gallego</t>
  </si>
  <si>
    <t>Heyner Andres Bedoya Montoya</t>
  </si>
  <si>
    <t>Jose Miguel Narvaez Hernandez</t>
  </si>
  <si>
    <t>Misael Echavarria Tavera</t>
  </si>
  <si>
    <t>Otoniel Puerta Avendaño</t>
  </si>
  <si>
    <t>Paula Andrea Arango Uribe</t>
  </si>
  <si>
    <t>Luz Darnelly Jaramillo Pasos</t>
  </si>
  <si>
    <t>Santiago Gomez Giraldo</t>
  </si>
  <si>
    <t>Luisa Maria Velez Alvarez</t>
  </si>
  <si>
    <t>Allan Daniel Arteaga</t>
  </si>
  <si>
    <t>CALLE 104 No. 69 - 120</t>
  </si>
  <si>
    <t>Neydis Nohelis Martinez Aguilar</t>
  </si>
  <si>
    <t>Marleni De Jesus Alvarez Acevedo</t>
  </si>
  <si>
    <t>Edith Fernanda Rivera Quiceno</t>
  </si>
  <si>
    <t>Karen Cristina Gonzalez Hurtado</t>
  </si>
  <si>
    <t>Edison Ovidio Jaramillo Galvis</t>
  </si>
  <si>
    <t>Angela Patricia Vasques Henao</t>
  </si>
  <si>
    <t>Diana Patricia Duque</t>
  </si>
  <si>
    <t>Ximena Murillo Marulanda</t>
  </si>
  <si>
    <t>Arley Dario Colorado Sanchez</t>
  </si>
  <si>
    <t xml:space="preserve">Lubis Jhoana Rodriguez </t>
  </si>
  <si>
    <t>Sonia Yanet Higuita Rodriguez</t>
  </si>
  <si>
    <t>Julied Bibiana Durango Ramirez</t>
  </si>
  <si>
    <t>Milton Raul Patiño Tamayo</t>
  </si>
  <si>
    <t>Wbeimar Gonzalez Gonzalez</t>
  </si>
  <si>
    <t>Yuliana Jisela Atehortua Amaya</t>
  </si>
  <si>
    <t>Bellalina Agudelo Gamboa</t>
  </si>
  <si>
    <t>Yomaira Rueda Andrade</t>
  </si>
  <si>
    <t>CARRERA 29 No. 25-27 - Santa Rosa de Osos</t>
  </si>
  <si>
    <t>Paula Cristina Gomez Tabares</t>
  </si>
  <si>
    <t>Diana Maria Gil</t>
  </si>
  <si>
    <t>Orlando Aristizabal Buritica</t>
  </si>
  <si>
    <t>Olga Lucia Vergara Mazo</t>
  </si>
  <si>
    <t>Luz Adiela Silva Posada</t>
  </si>
  <si>
    <t>CARRERA 51 No. 49 - 27</t>
  </si>
  <si>
    <t>Lourdes Marcela Montoya Sossa</t>
  </si>
  <si>
    <t>Juan Sebastian Montoya  Perez</t>
  </si>
  <si>
    <t>Luz Elena Molina Moreno</t>
  </si>
  <si>
    <t>Paola Velasquez Velasquez</t>
  </si>
  <si>
    <t>Luz Dary Velasquez Vanegas</t>
  </si>
  <si>
    <t>Jennifer Yuliana Ospina</t>
  </si>
  <si>
    <t>Yurani Leandra Rojas Pèrez</t>
  </si>
  <si>
    <t>Mónica Lorena Hernández Ortiz</t>
  </si>
  <si>
    <t>Maria Eugenia Zapata</t>
  </si>
  <si>
    <t>Blanca Aurora Zapata Usme</t>
  </si>
  <si>
    <t>Diego  Alberto Restrepo Sanmartin</t>
  </si>
  <si>
    <t>Juan Pablo Castaño Lopez</t>
  </si>
  <si>
    <t>Luis Fernando Mendoza Rodríguez</t>
  </si>
  <si>
    <t>Jhon Alexander Salazar Gómez</t>
  </si>
  <si>
    <t>Alexander Castaño Castaño</t>
  </si>
  <si>
    <t>Calle 11 No. 12 - 42</t>
  </si>
  <si>
    <t>Occidente- Complejo Tecnologico Turistico y agroi</t>
  </si>
  <si>
    <t>Victor Manuel Tilano Espinosa</t>
  </si>
  <si>
    <t>Santiago Benítez Morales</t>
  </si>
  <si>
    <t>CARRERA 36 Barrio Manguruma - Ciudadela Educativa</t>
  </si>
  <si>
    <t>Juan Andrés Borja Martinez</t>
  </si>
  <si>
    <t>Sandra Maria Vargas Rodriguez</t>
  </si>
  <si>
    <t>Zenaida Paola Arrubla Guzman</t>
  </si>
  <si>
    <t>Angui Siomara Usuga Sepulveda</t>
  </si>
  <si>
    <t>Vereda la Bodega - Zona Franca de Rionegro - Bodegas 14 - 15 - 19 y 97</t>
  </si>
  <si>
    <t>Luz Amanda Sepulveda Castaño</t>
  </si>
  <si>
    <t>h</t>
  </si>
  <si>
    <t>Sandra Yaneth Hincapie</t>
  </si>
  <si>
    <t>Yedcira Yaliza Lopez trujillo</t>
  </si>
  <si>
    <t>Javier Alexander Gomez Alvarez</t>
  </si>
  <si>
    <t>CALLE 19 No. 13 - 300</t>
  </si>
  <si>
    <t>Luis Alexander Gonzalez Muñoz</t>
  </si>
  <si>
    <t>Flor Maria Toro Perez</t>
  </si>
  <si>
    <t xml:space="preserve">Carrera 42A No. 29 - 42 </t>
  </si>
  <si>
    <t>Erika Andrea Marin Usme</t>
  </si>
  <si>
    <t>CARRERA 51 No. 51 - 28</t>
  </si>
  <si>
    <t>Viviana Marcela Ruiz Hincapie</t>
  </si>
  <si>
    <t>CALLE 56 No. 52B - 74</t>
  </si>
  <si>
    <t>Maribel Gallego Villada</t>
  </si>
  <si>
    <t>CARRERA 32 No. 18-73</t>
  </si>
  <si>
    <t>Sandra Milena Osorio Florez</t>
  </si>
  <si>
    <t>Jhon Lewis Manjarrez De La Osa</t>
  </si>
  <si>
    <t xml:space="preserve">KILOMETRO 1 Salida Turbo </t>
  </si>
  <si>
    <t xml:space="preserve">Noris Marcela Hurtado Bejarano </t>
  </si>
  <si>
    <t xml:space="preserve">Nancy Guisao Tuberquia </t>
  </si>
  <si>
    <t>Luz Mery Madera Lizcano</t>
  </si>
  <si>
    <t xml:space="preserve">Luz Dary Espitia Garcia </t>
  </si>
  <si>
    <t xml:space="preserve">Deisy Natalia Osorio Ortiz </t>
  </si>
  <si>
    <t xml:space="preserve">Ana Teresa Hernandez Mendez </t>
  </si>
  <si>
    <t xml:space="preserve">Martha Elena Moreno Mosquera </t>
  </si>
  <si>
    <t xml:space="preserve">Jhon Francisco Caicedo Caraballo </t>
  </si>
  <si>
    <t xml:space="preserve">Pedro David Cogollo Madero </t>
  </si>
  <si>
    <t xml:space="preserve">Yuber Parra Palacios </t>
  </si>
  <si>
    <t xml:space="preserve">Julio Cesar Lopera Gonzalez </t>
  </si>
  <si>
    <t xml:space="preserve">Aurelio Alberto Casarubia Montes </t>
  </si>
  <si>
    <t xml:space="preserve">Carlina Torres Asprilla </t>
  </si>
  <si>
    <t xml:space="preserve">Felipe Baldrich Vallecilla </t>
  </si>
  <si>
    <t>TRANSVERSAL 16 No. 33-102</t>
  </si>
  <si>
    <t xml:space="preserve">Etilvia Isabel Florez Muñoz </t>
  </si>
  <si>
    <t xml:space="preserve">Sandra Patricia Callejas Taborda </t>
  </si>
  <si>
    <t xml:space="preserve">Nini Johana Soto Vega </t>
  </si>
  <si>
    <t xml:space="preserve">Doris Isabel Diaz Rojas </t>
  </si>
  <si>
    <t xml:space="preserve">Yasiris Viviana Rivas Andrade </t>
  </si>
  <si>
    <t xml:space="preserve">Jorge Luis Areiza Gandia </t>
  </si>
  <si>
    <t xml:space="preserve">Gloria Lucia Restrepo </t>
  </si>
  <si>
    <t xml:space="preserve">Jose Gregorio Mieles Romero </t>
  </si>
  <si>
    <t xml:space="preserve">Fredy Arturo Oviedo Guevara </t>
  </si>
  <si>
    <t xml:space="preserve">Deimer Arbei Solano Vallejo </t>
  </si>
  <si>
    <t>mhjgrgn</t>
  </si>
  <si>
    <t>Jesus Arleison Minota Hinestroza</t>
  </si>
  <si>
    <t>CALLE 12 No. 14-56 - Barrio Pueblo Nuevo</t>
  </si>
  <si>
    <t>Ana Marqueza Mendoza Castelbo</t>
  </si>
  <si>
    <t>Juan Sebastian Medina Becerra</t>
  </si>
  <si>
    <t>CALLE 43 No. 20 - 137 / 141</t>
  </si>
  <si>
    <t>Claudia Cecilia Valenzuela Martinez</t>
  </si>
  <si>
    <t>Andrea Johana Atehortua Garcia</t>
  </si>
  <si>
    <t>Vanessa Andrea Muñoz Velez</t>
  </si>
  <si>
    <t>Hilda Jarjibez Orrego Foronda</t>
  </si>
  <si>
    <t>Carlos Alberto Bedoya Tovar</t>
  </si>
  <si>
    <t>Juan Javier Mesa Guzman</t>
  </si>
  <si>
    <t>Jose Luis Rodriguez Ciro</t>
  </si>
  <si>
    <t xml:space="preserve">Calle 18 No. 17 - 61 </t>
  </si>
  <si>
    <t xml:space="preserve">Victor Julio Clavijo Gallan </t>
  </si>
  <si>
    <t xml:space="preserve">CALLE 11   No. 7 - 52 </t>
  </si>
  <si>
    <t>Laura Yisnedi Yepes Gayego</t>
  </si>
  <si>
    <t xml:space="preserve">CALLE 48   No. 49 - 29 </t>
  </si>
  <si>
    <t xml:space="preserve">Sugey Crisela Gutierrez Ramirez </t>
  </si>
  <si>
    <t>Jhojan Camilo Cano Correa</t>
  </si>
  <si>
    <t xml:space="preserve">Barrio 21, Manzana 12, Predio 32 - Barrio Comodatos de Arriba - Salida a Zaragoza. </t>
  </si>
  <si>
    <t>Johana Patricia Acosta Ricardo</t>
  </si>
  <si>
    <t>Maria Peña Bohorquez</t>
  </si>
  <si>
    <t>Lucelys Pacheco Gonzalez</t>
  </si>
  <si>
    <t>Henry Daniel Reino Medrano</t>
  </si>
  <si>
    <t>Yeimer de Jesus Palencia Villa</t>
  </si>
  <si>
    <t xml:space="preserve">Campamento Mineros S.A. </t>
  </si>
  <si>
    <t>Aide Palacio Hernandez</t>
  </si>
  <si>
    <t>Campamento Mineros S.A.</t>
  </si>
  <si>
    <t>Rafael Santos Hernandez Rojas</t>
  </si>
  <si>
    <t>Camilo Andres Menco Peña</t>
  </si>
  <si>
    <t>CARRERA 5 salida a La Dorada</t>
  </si>
  <si>
    <t>Maria Nancy Urrego Jaramillo</t>
  </si>
  <si>
    <t>Flordelina Ortiz Naranjo</t>
  </si>
  <si>
    <t>Dias Trabajados</t>
  </si>
  <si>
    <t>DCTO 6 DIAS INC SIN CUBRIR</t>
  </si>
  <si>
    <t>VALOR TOTAL</t>
  </si>
  <si>
    <t>Apartadó</t>
  </si>
  <si>
    <t>Caucasia</t>
  </si>
  <si>
    <t>Medellín</t>
  </si>
  <si>
    <t>Gómez Plata</t>
  </si>
  <si>
    <t>Caldas - Antioquia</t>
  </si>
  <si>
    <t>ituango</t>
  </si>
  <si>
    <t xml:space="preserve"> Santa Rosa de Osos</t>
  </si>
  <si>
    <t>Yarumal</t>
  </si>
  <si>
    <t>Itagui</t>
  </si>
  <si>
    <t>El Bagre</t>
  </si>
  <si>
    <t>Rionegro</t>
  </si>
  <si>
    <t>Carmen de Viboral</t>
  </si>
  <si>
    <t>Guarne</t>
  </si>
  <si>
    <t>La Ceja</t>
  </si>
  <si>
    <t>Marinilla</t>
  </si>
  <si>
    <t>Puerto Berrío</t>
  </si>
  <si>
    <t>Remedios</t>
  </si>
  <si>
    <t>Segovia</t>
  </si>
  <si>
    <t>Puerto Boyacá</t>
  </si>
  <si>
    <t>MUNICIPIO</t>
  </si>
  <si>
    <t>Santa Rosa de Osos</t>
  </si>
  <si>
    <t>Santa Fe de Antioquia</t>
  </si>
  <si>
    <t>Occidente – Complejo tecnológico turístico y Agroindustrial del occidente Antioqueño - Frontino</t>
  </si>
  <si>
    <t>Frontino</t>
  </si>
  <si>
    <t>Santuario</t>
  </si>
  <si>
    <t>Cisneros</t>
  </si>
  <si>
    <t>Sabaneta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</si>
</sst>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-* #,##0.00\ _€_-;\-* #,##0.00\ _€_-;_-* &quot;-&quot;??\ _€_-;_-@_-"/>
    <numFmt numFmtId="169" formatCode="_-[$$-240A]\ * #,##0.00_-;\-[$$-240A]\ * #,##0.00_-;_-[$$-240A]\ * &quot;-&quot;??_-;_-@_-"/>
    <numFmt numFmtId="170" formatCode="_-&quot;$&quot;* #,##0.00_-;\-&quot;$&quot;* #,##0.00_-;_-&quot;$&quot;* &quot;-&quot;??_-;_-@_-"/>
    <numFmt numFmtId="171" formatCode="_-&quot;$&quot;* #,##0.00_-;\-&quot;$&quot;* #,##0.00_-;_-&quot;$&quot;* &quot;-&quot;??_-;_-@"/>
  </numFmts>
  <fonts count="3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Times New Roman"/>
      <family val="1"/>
    </font>
    <font>
      <b/>
      <sz val="11"/>
      <color theme="1"/>
      <name val="Arial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2"/>
      <color rgb="FFFFFFFF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0"/>
      <color rgb="FFFFFFFF"/>
      <name val="Century Gothic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9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Calibri "/>
    </font>
  </fonts>
  <fills count="1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6F8FE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1C4F9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1C4F9E"/>
        <bgColor rgb="FF1C4F9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BFBFBF"/>
      </patternFill>
    </fill>
  </fills>
  <borders count="2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96">
    <xf numFmtId="0" fontId="0" fillId="0" borderId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2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226">
    <xf numFmtId="0" fontId="0" fillId="0" borderId="0" xfId="0"/>
    <xf numFmtId="0" fontId="14" fillId="0" borderId="0" xfId="0" applyFont="1"/>
    <xf numFmtId="9" fontId="14" fillId="0" borderId="0" xfId="3" applyFont="1"/>
    <xf numFmtId="0" fontId="14" fillId="0" borderId="2" xfId="0" applyFont="1" applyBorder="1"/>
    <xf numFmtId="165" fontId="14" fillId="0" borderId="2" xfId="0" applyNumberFormat="1" applyFont="1" applyBorder="1"/>
    <xf numFmtId="0" fontId="16" fillId="0" borderId="0" xfId="0" applyFont="1" applyAlignment="1">
      <alignment vertical="center"/>
    </xf>
    <xf numFmtId="0" fontId="17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165" fontId="18" fillId="0" borderId="2" xfId="1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8" borderId="2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vertical="center" wrapText="1"/>
    </xf>
    <xf numFmtId="0" fontId="14" fillId="8" borderId="2" xfId="0" applyFont="1" applyFill="1" applyBorder="1" applyAlignment="1">
      <alignment vertical="center" wrapText="1"/>
    </xf>
    <xf numFmtId="165" fontId="14" fillId="0" borderId="0" xfId="0" applyNumberFormat="1" applyFont="1" applyAlignment="1">
      <alignment horizontal="center"/>
    </xf>
    <xf numFmtId="165" fontId="17" fillId="5" borderId="2" xfId="0" applyNumberFormat="1" applyFont="1" applyFill="1" applyBorder="1" applyAlignment="1">
      <alignment horizontal="center" vertical="center" wrapText="1"/>
    </xf>
    <xf numFmtId="165" fontId="14" fillId="0" borderId="0" xfId="0" applyNumberFormat="1" applyFont="1"/>
    <xf numFmtId="164" fontId="14" fillId="0" borderId="0" xfId="0" applyNumberFormat="1" applyFont="1"/>
    <xf numFmtId="0" fontId="14" fillId="0" borderId="0" xfId="0" applyFont="1" applyAlignment="1">
      <alignment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4" fillId="8" borderId="2" xfId="0" applyFont="1" applyFill="1" applyBorder="1"/>
    <xf numFmtId="0" fontId="14" fillId="0" borderId="0" xfId="0" applyFont="1" applyAlignment="1">
      <alignment horizontal="center"/>
    </xf>
    <xf numFmtId="0" fontId="18" fillId="0" borderId="5" xfId="0" applyFont="1" applyBorder="1" applyAlignment="1">
      <alignment vertical="center" wrapText="1"/>
    </xf>
    <xf numFmtId="0" fontId="18" fillId="8" borderId="5" xfId="0" applyFont="1" applyFill="1" applyBorder="1" applyAlignment="1">
      <alignment vertical="center" wrapText="1"/>
    </xf>
    <xf numFmtId="167" fontId="18" fillId="0" borderId="3" xfId="1" applyFont="1" applyBorder="1" applyAlignment="1">
      <alignment vertical="center" wrapText="1"/>
    </xf>
    <xf numFmtId="0" fontId="17" fillId="5" borderId="6" xfId="0" applyFont="1" applyFill="1" applyBorder="1" applyAlignment="1">
      <alignment horizontal="center" vertical="center" wrapText="1"/>
    </xf>
    <xf numFmtId="9" fontId="17" fillId="5" borderId="6" xfId="3" applyFont="1" applyFill="1" applyBorder="1" applyAlignment="1">
      <alignment horizontal="center" vertical="center" wrapText="1"/>
    </xf>
    <xf numFmtId="10" fontId="14" fillId="6" borderId="2" xfId="0" applyNumberFormat="1" applyFont="1" applyFill="1" applyBorder="1" applyAlignment="1">
      <alignment horizontal="center" vertical="center" wrapText="1"/>
    </xf>
    <xf numFmtId="10" fontId="14" fillId="3" borderId="2" xfId="0" applyNumberFormat="1" applyFont="1" applyFill="1" applyBorder="1" applyAlignment="1">
      <alignment vertical="center" wrapText="1"/>
    </xf>
    <xf numFmtId="165" fontId="19" fillId="0" borderId="0" xfId="2" applyNumberFormat="1" applyFont="1" applyFill="1" applyBorder="1" applyAlignment="1" applyProtection="1">
      <alignment horizontal="right" vertical="center" wrapText="1"/>
      <protection hidden="1"/>
    </xf>
    <xf numFmtId="0" fontId="20" fillId="5" borderId="3" xfId="0" applyFont="1" applyFill="1" applyBorder="1" applyAlignment="1">
      <alignment horizontal="center" vertical="center" wrapText="1"/>
    </xf>
    <xf numFmtId="165" fontId="16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 wrapText="1"/>
    </xf>
    <xf numFmtId="165" fontId="17" fillId="0" borderId="0" xfId="0" applyNumberFormat="1" applyFont="1" applyAlignment="1">
      <alignment horizontal="center" vertical="center" wrapText="1"/>
    </xf>
    <xf numFmtId="165" fontId="18" fillId="0" borderId="0" xfId="1" applyNumberFormat="1" applyFont="1" applyFill="1" applyBorder="1" applyAlignment="1">
      <alignment vertical="center" wrapText="1"/>
    </xf>
    <xf numFmtId="0" fontId="18" fillId="0" borderId="0" xfId="1" applyNumberFormat="1" applyFont="1" applyFill="1" applyBorder="1" applyAlignment="1">
      <alignment vertical="center" wrapText="1"/>
    </xf>
    <xf numFmtId="10" fontId="14" fillId="8" borderId="2" xfId="0" applyNumberFormat="1" applyFont="1" applyFill="1" applyBorder="1" applyAlignment="1">
      <alignment horizontal="center" vertical="center" wrapText="1"/>
    </xf>
    <xf numFmtId="167" fontId="16" fillId="9" borderId="0" xfId="1" applyFont="1" applyFill="1" applyAlignment="1">
      <alignment horizontal="center" vertical="center"/>
    </xf>
    <xf numFmtId="167" fontId="15" fillId="3" borderId="0" xfId="1" applyFont="1" applyFill="1" applyAlignment="1">
      <alignment horizontal="center" vertical="center" wrapText="1"/>
    </xf>
    <xf numFmtId="167" fontId="14" fillId="0" borderId="0" xfId="1" applyFont="1" applyAlignment="1">
      <alignment horizontal="center"/>
    </xf>
    <xf numFmtId="167" fontId="17" fillId="5" borderId="5" xfId="1" applyFont="1" applyFill="1" applyBorder="1" applyAlignment="1">
      <alignment horizontal="center" vertical="center" wrapText="1"/>
    </xf>
    <xf numFmtId="167" fontId="18" fillId="0" borderId="5" xfId="1" applyFont="1" applyBorder="1" applyAlignment="1">
      <alignment vertical="center" wrapText="1"/>
    </xf>
    <xf numFmtId="167" fontId="19" fillId="2" borderId="5" xfId="1" applyFont="1" applyFill="1" applyBorder="1" applyAlignment="1" applyProtection="1">
      <alignment horizontal="right" vertical="center" wrapText="1"/>
      <protection hidden="1"/>
    </xf>
    <xf numFmtId="167" fontId="19" fillId="2" borderId="0" xfId="1" applyFont="1" applyFill="1" applyBorder="1" applyAlignment="1" applyProtection="1">
      <alignment horizontal="right" vertical="center" wrapText="1"/>
      <protection hidden="1"/>
    </xf>
    <xf numFmtId="167" fontId="14" fillId="0" borderId="0" xfId="1" applyFont="1"/>
    <xf numFmtId="167" fontId="0" fillId="0" borderId="0" xfId="1" applyFont="1"/>
    <xf numFmtId="2" fontId="0" fillId="0" borderId="0" xfId="1" applyNumberFormat="1" applyFont="1"/>
    <xf numFmtId="168" fontId="0" fillId="0" borderId="0" xfId="0" applyNumberFormat="1"/>
    <xf numFmtId="167" fontId="17" fillId="5" borderId="2" xfId="1" applyFont="1" applyFill="1" applyBorder="1" applyAlignment="1">
      <alignment horizontal="center" vertical="center" wrapText="1"/>
    </xf>
    <xf numFmtId="167" fontId="18" fillId="0" borderId="2" xfId="1" applyFont="1" applyBorder="1" applyAlignment="1">
      <alignment vertical="center" wrapText="1"/>
    </xf>
    <xf numFmtId="167" fontId="19" fillId="2" borderId="2" xfId="1" applyFont="1" applyFill="1" applyBorder="1" applyAlignment="1" applyProtection="1">
      <alignment horizontal="right" vertical="center" wrapText="1"/>
      <protection hidden="1"/>
    </xf>
    <xf numFmtId="167" fontId="19" fillId="2" borderId="1" xfId="1" applyFont="1" applyFill="1" applyBorder="1" applyAlignment="1" applyProtection="1">
      <alignment horizontal="right" vertical="center" wrapText="1"/>
      <protection hidden="1"/>
    </xf>
    <xf numFmtId="4" fontId="14" fillId="0" borderId="2" xfId="0" applyNumberFormat="1" applyFont="1" applyBorder="1" applyAlignment="1">
      <alignment horizontal="center" vertical="center" wrapText="1"/>
    </xf>
    <xf numFmtId="169" fontId="14" fillId="0" borderId="0" xfId="0" applyNumberFormat="1" applyFont="1"/>
    <xf numFmtId="169" fontId="17" fillId="5" borderId="6" xfId="0" applyNumberFormat="1" applyFont="1" applyFill="1" applyBorder="1" applyAlignment="1">
      <alignment horizontal="center" vertical="center" wrapText="1"/>
    </xf>
    <xf numFmtId="169" fontId="14" fillId="6" borderId="2" xfId="1" applyNumberFormat="1" applyFont="1" applyFill="1" applyBorder="1" applyAlignment="1">
      <alignment horizontal="center" vertical="center" wrapText="1"/>
    </xf>
    <xf numFmtId="169" fontId="14" fillId="8" borderId="2" xfId="1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7" fillId="5" borderId="2" xfId="0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 wrapText="1"/>
    </xf>
    <xf numFmtId="169" fontId="14" fillId="0" borderId="2" xfId="1" applyNumberFormat="1" applyFont="1" applyFill="1" applyBorder="1" applyAlignment="1">
      <alignment horizontal="center" vertical="center" wrapText="1"/>
    </xf>
    <xf numFmtId="10" fontId="14" fillId="0" borderId="2" xfId="0" applyNumberFormat="1" applyFont="1" applyBorder="1" applyAlignment="1">
      <alignment horizontal="center" vertical="center" wrapText="1"/>
    </xf>
    <xf numFmtId="10" fontId="14" fillId="0" borderId="2" xfId="0" applyNumberFormat="1" applyFont="1" applyBorder="1" applyAlignment="1">
      <alignment vertical="center" wrapText="1"/>
    </xf>
    <xf numFmtId="169" fontId="18" fillId="0" borderId="2" xfId="1" applyNumberFormat="1" applyFont="1" applyBorder="1" applyAlignment="1">
      <alignment vertical="center" wrapText="1"/>
    </xf>
    <xf numFmtId="165" fontId="14" fillId="8" borderId="2" xfId="0" applyNumberFormat="1" applyFont="1" applyFill="1" applyBorder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vertical="center" wrapText="1"/>
    </xf>
    <xf numFmtId="169" fontId="14" fillId="8" borderId="2" xfId="1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/>
    </xf>
    <xf numFmtId="0" fontId="18" fillId="0" borderId="2" xfId="0" applyFont="1" applyBorder="1" applyAlignment="1">
      <alignment horizontal="left" vertical="center" wrapText="1"/>
    </xf>
    <xf numFmtId="164" fontId="18" fillId="0" borderId="2" xfId="1" applyNumberFormat="1" applyFont="1" applyBorder="1" applyAlignment="1">
      <alignment vertical="center" wrapText="1"/>
    </xf>
    <xf numFmtId="0" fontId="4" fillId="0" borderId="0" xfId="89"/>
    <xf numFmtId="10" fontId="4" fillId="0" borderId="0" xfId="89" applyNumberFormat="1"/>
    <xf numFmtId="0" fontId="22" fillId="13" borderId="2" xfId="89" applyFont="1" applyFill="1" applyBorder="1" applyAlignment="1">
      <alignment horizontal="center" vertical="center" wrapText="1"/>
    </xf>
    <xf numFmtId="0" fontId="22" fillId="13" borderId="2" xfId="89" applyFont="1" applyFill="1" applyBorder="1" applyAlignment="1" applyProtection="1">
      <alignment horizontal="center" vertical="center" wrapText="1"/>
      <protection hidden="1"/>
    </xf>
    <xf numFmtId="4" fontId="22" fillId="13" borderId="2" xfId="89" applyNumberFormat="1" applyFont="1" applyFill="1" applyBorder="1" applyAlignment="1" applyProtection="1">
      <alignment horizontal="center" vertical="center" wrapText="1"/>
      <protection hidden="1"/>
    </xf>
    <xf numFmtId="0" fontId="23" fillId="0" borderId="2" xfId="89" applyFont="1" applyBorder="1" applyAlignment="1">
      <alignment horizontal="center" vertical="center"/>
    </xf>
    <xf numFmtId="170" fontId="23" fillId="0" borderId="2" xfId="90" applyNumberFormat="1" applyFont="1" applyFill="1" applyBorder="1" applyAlignment="1">
      <alignment vertical="center" wrapText="1"/>
    </xf>
    <xf numFmtId="4" fontId="23" fillId="0" borderId="2" xfId="89" applyNumberFormat="1" applyFont="1" applyBorder="1" applyAlignment="1">
      <alignment vertical="center"/>
    </xf>
    <xf numFmtId="0" fontId="21" fillId="0" borderId="0" xfId="89" applyFont="1" applyAlignment="1">
      <alignment vertical="center"/>
    </xf>
    <xf numFmtId="0" fontId="24" fillId="12" borderId="7" xfId="89" applyFont="1" applyFill="1" applyBorder="1" applyAlignment="1">
      <alignment horizontal="center" vertical="center"/>
    </xf>
    <xf numFmtId="0" fontId="21" fillId="0" borderId="0" xfId="89" applyFont="1" applyAlignment="1">
      <alignment horizontal="center" vertical="center"/>
    </xf>
    <xf numFmtId="4" fontId="24" fillId="14" borderId="7" xfId="89" applyNumberFormat="1" applyFont="1" applyFill="1" applyBorder="1" applyAlignment="1">
      <alignment horizontal="center" vertical="center"/>
    </xf>
    <xf numFmtId="4" fontId="24" fillId="14" borderId="7" xfId="89" applyNumberFormat="1" applyFont="1" applyFill="1" applyBorder="1" applyAlignment="1">
      <alignment vertical="center"/>
    </xf>
    <xf numFmtId="0" fontId="24" fillId="0" borderId="0" xfId="89" applyFont="1" applyAlignment="1">
      <alignment horizontal="center" vertical="center"/>
    </xf>
    <xf numFmtId="4" fontId="24" fillId="11" borderId="7" xfId="89" applyNumberFormat="1" applyFont="1" applyFill="1" applyBorder="1" applyAlignment="1">
      <alignment vertical="center"/>
    </xf>
    <xf numFmtId="4" fontId="24" fillId="0" borderId="7" xfId="89" applyNumberFormat="1" applyFont="1" applyBorder="1" applyAlignment="1">
      <alignment horizontal="center" vertical="center"/>
    </xf>
    <xf numFmtId="4" fontId="24" fillId="0" borderId="7" xfId="89" applyNumberFormat="1" applyFont="1" applyBorder="1" applyAlignment="1">
      <alignment vertical="center"/>
    </xf>
    <xf numFmtId="4" fontId="21" fillId="0" borderId="2" xfId="89" applyNumberFormat="1" applyFont="1" applyBorder="1" applyAlignment="1">
      <alignment horizontal="center" vertical="center"/>
    </xf>
    <xf numFmtId="4" fontId="21" fillId="0" borderId="2" xfId="89" applyNumberFormat="1" applyFont="1" applyBorder="1" applyAlignment="1">
      <alignment horizontal="right" vertical="center"/>
    </xf>
    <xf numFmtId="4" fontId="24" fillId="14" borderId="2" xfId="89" applyNumberFormat="1" applyFont="1" applyFill="1" applyBorder="1" applyAlignment="1">
      <alignment horizontal="center" vertical="center"/>
    </xf>
    <xf numFmtId="4" fontId="24" fillId="14" borderId="2" xfId="89" applyNumberFormat="1" applyFont="1" applyFill="1" applyBorder="1" applyAlignment="1">
      <alignment horizontal="right" vertical="center"/>
    </xf>
    <xf numFmtId="165" fontId="4" fillId="0" borderId="0" xfId="89" applyNumberFormat="1"/>
    <xf numFmtId="10" fontId="4" fillId="0" borderId="0" xfId="91" applyNumberFormat="1" applyAlignment="1">
      <alignment vertical="center"/>
    </xf>
    <xf numFmtId="0" fontId="4" fillId="0" borderId="0" xfId="91" applyAlignment="1">
      <alignment horizontal="left" vertical="center"/>
    </xf>
    <xf numFmtId="0" fontId="4" fillId="0" borderId="0" xfId="91" applyAlignment="1">
      <alignment vertical="center"/>
    </xf>
    <xf numFmtId="0" fontId="27" fillId="0" borderId="11" xfId="91" applyFont="1" applyBorder="1" applyAlignment="1">
      <alignment horizontal="center" vertical="center" wrapText="1"/>
    </xf>
    <xf numFmtId="0" fontId="27" fillId="0" borderId="12" xfId="91" applyFont="1" applyBorder="1" applyAlignment="1">
      <alignment horizontal="center" vertical="center" wrapText="1"/>
    </xf>
    <xf numFmtId="4" fontId="27" fillId="0" borderId="12" xfId="91" applyNumberFormat="1" applyFont="1" applyBorder="1" applyAlignment="1">
      <alignment horizontal="center" vertical="center" wrapText="1"/>
    </xf>
    <xf numFmtId="4" fontId="27" fillId="0" borderId="6" xfId="91" applyNumberFormat="1" applyFont="1" applyBorder="1" applyAlignment="1">
      <alignment horizontal="center" vertical="center" wrapText="1"/>
    </xf>
    <xf numFmtId="0" fontId="23" fillId="0" borderId="0" xfId="91" applyFont="1" applyAlignment="1">
      <alignment vertical="center"/>
    </xf>
    <xf numFmtId="0" fontId="27" fillId="0" borderId="13" xfId="91" applyFont="1" applyBorder="1" applyAlignment="1">
      <alignment horizontal="center" vertical="center" wrapText="1"/>
    </xf>
    <xf numFmtId="4" fontId="27" fillId="0" borderId="13" xfId="91" applyNumberFormat="1" applyFont="1" applyBorder="1" applyAlignment="1">
      <alignment horizontal="center" vertical="center" wrapText="1"/>
    </xf>
    <xf numFmtId="4" fontId="27" fillId="0" borderId="2" xfId="91" applyNumberFormat="1" applyFont="1" applyBorder="1" applyAlignment="1">
      <alignment horizontal="center" vertical="center" wrapText="1"/>
    </xf>
    <xf numFmtId="0" fontId="28" fillId="0" borderId="2" xfId="91" applyFont="1" applyBorder="1" applyAlignment="1">
      <alignment horizontal="center" vertical="center"/>
    </xf>
    <xf numFmtId="171" fontId="28" fillId="0" borderId="2" xfId="91" applyNumberFormat="1" applyFont="1" applyBorder="1" applyAlignment="1">
      <alignment horizontal="center" vertical="center" wrapText="1"/>
    </xf>
    <xf numFmtId="4" fontId="28" fillId="0" borderId="2" xfId="91" applyNumberFormat="1" applyFont="1" applyBorder="1" applyAlignment="1">
      <alignment horizontal="right" vertical="center"/>
    </xf>
    <xf numFmtId="0" fontId="28" fillId="0" borderId="3" xfId="91" applyFont="1" applyBorder="1" applyAlignment="1">
      <alignment horizontal="center" vertical="center"/>
    </xf>
    <xf numFmtId="171" fontId="28" fillId="0" borderId="5" xfId="91" applyNumberFormat="1" applyFont="1" applyBorder="1" applyAlignment="1">
      <alignment horizontal="center" vertical="center" wrapText="1"/>
    </xf>
    <xf numFmtId="4" fontId="28" fillId="0" borderId="5" xfId="91" applyNumberFormat="1" applyFont="1" applyBorder="1" applyAlignment="1">
      <alignment horizontal="right" vertical="center"/>
    </xf>
    <xf numFmtId="0" fontId="23" fillId="0" borderId="2" xfId="91" applyFont="1" applyBorder="1" applyAlignment="1">
      <alignment horizontal="center" vertical="center"/>
    </xf>
    <xf numFmtId="0" fontId="29" fillId="0" borderId="13" xfId="91" applyFont="1" applyBorder="1" applyAlignment="1">
      <alignment horizontal="center"/>
    </xf>
    <xf numFmtId="171" fontId="31" fillId="0" borderId="13" xfId="91" applyNumberFormat="1" applyFont="1" applyBorder="1" applyAlignment="1">
      <alignment horizontal="center" vertical="center" wrapText="1"/>
    </xf>
    <xf numFmtId="171" fontId="31" fillId="0" borderId="0" xfId="91" applyNumberFormat="1" applyFont="1" applyAlignment="1">
      <alignment horizontal="center" vertical="center" wrapText="1"/>
    </xf>
    <xf numFmtId="0" fontId="4" fillId="0" borderId="2" xfId="91" applyBorder="1" applyAlignment="1">
      <alignment vertical="center"/>
    </xf>
    <xf numFmtId="0" fontId="4" fillId="0" borderId="0" xfId="91" applyAlignment="1">
      <alignment horizontal="right" vertical="center"/>
    </xf>
    <xf numFmtId="4" fontId="4" fillId="0" borderId="0" xfId="91" applyNumberFormat="1" applyAlignment="1">
      <alignment horizontal="right" vertical="center"/>
    </xf>
    <xf numFmtId="0" fontId="4" fillId="0" borderId="0" xfId="91"/>
    <xf numFmtId="4" fontId="32" fillId="0" borderId="13" xfId="91" applyNumberFormat="1" applyFont="1" applyBorder="1" applyAlignment="1">
      <alignment horizontal="right" vertical="center"/>
    </xf>
    <xf numFmtId="4" fontId="27" fillId="15" borderId="13" xfId="91" applyNumberFormat="1" applyFont="1" applyFill="1" applyBorder="1" applyAlignment="1">
      <alignment horizontal="right" vertical="center"/>
    </xf>
    <xf numFmtId="0" fontId="29" fillId="0" borderId="16" xfId="91" applyFont="1" applyBorder="1" applyAlignment="1">
      <alignment horizontal="center"/>
    </xf>
    <xf numFmtId="4" fontId="28" fillId="0" borderId="9" xfId="91" applyNumberFormat="1" applyFont="1" applyBorder="1" applyAlignment="1">
      <alignment vertical="center"/>
    </xf>
    <xf numFmtId="4" fontId="28" fillId="0" borderId="7" xfId="91" applyNumberFormat="1" applyFont="1" applyBorder="1" applyAlignment="1">
      <alignment vertical="center"/>
    </xf>
    <xf numFmtId="0" fontId="13" fillId="0" borderId="0" xfId="92" applyFont="1" applyAlignment="1">
      <alignment horizontal="center" vertical="center"/>
    </xf>
    <xf numFmtId="0" fontId="30" fillId="0" borderId="0" xfId="92" applyFont="1" applyAlignment="1">
      <alignment horizontal="right" vertical="center" wrapText="1"/>
    </xf>
    <xf numFmtId="0" fontId="30" fillId="0" borderId="0" xfId="92" applyFont="1" applyAlignment="1">
      <alignment horizontal="left" vertical="center"/>
    </xf>
    <xf numFmtId="0" fontId="30" fillId="0" borderId="0" xfId="92" applyFont="1" applyAlignment="1">
      <alignment horizontal="center" vertical="center" wrapText="1"/>
    </xf>
    <xf numFmtId="0" fontId="30" fillId="0" borderId="0" xfId="92" applyFont="1" applyAlignment="1">
      <alignment horizontal="center" vertical="center"/>
    </xf>
    <xf numFmtId="0" fontId="13" fillId="14" borderId="2" xfId="92" applyFont="1" applyFill="1" applyBorder="1" applyAlignment="1" applyProtection="1">
      <alignment horizontal="center" vertical="center" wrapText="1"/>
      <protection hidden="1"/>
    </xf>
    <xf numFmtId="0" fontId="13" fillId="14" borderId="5" xfId="92" applyFont="1" applyFill="1" applyBorder="1" applyAlignment="1" applyProtection="1">
      <alignment horizontal="center" vertical="center" wrapText="1"/>
      <protection hidden="1"/>
    </xf>
    <xf numFmtId="0" fontId="13" fillId="0" borderId="2" xfId="92" applyFont="1" applyBorder="1" applyAlignment="1">
      <alignment horizontal="center" vertical="center" wrapText="1"/>
    </xf>
    <xf numFmtId="0" fontId="30" fillId="0" borderId="2" xfId="92" applyFont="1" applyBorder="1" applyAlignment="1">
      <alignment horizontal="left" vertical="center" wrapText="1"/>
    </xf>
    <xf numFmtId="0" fontId="30" fillId="0" borderId="2" xfId="92" applyFont="1" applyBorder="1" applyAlignment="1">
      <alignment horizontal="left" vertical="center"/>
    </xf>
    <xf numFmtId="0" fontId="30" fillId="0" borderId="2" xfId="92" applyFont="1" applyBorder="1" applyAlignment="1">
      <alignment horizontal="right" vertical="center" wrapText="1"/>
    </xf>
    <xf numFmtId="0" fontId="30" fillId="10" borderId="2" xfId="92" applyFont="1" applyFill="1" applyBorder="1" applyAlignment="1">
      <alignment horizontal="left" vertical="center" wrapText="1"/>
    </xf>
    <xf numFmtId="0" fontId="30" fillId="10" borderId="2" xfId="92" applyFont="1" applyFill="1" applyBorder="1" applyAlignment="1">
      <alignment horizontal="left" vertical="center"/>
    </xf>
    <xf numFmtId="0" fontId="30" fillId="10" borderId="2" xfId="92" applyFont="1" applyFill="1" applyBorder="1" applyAlignment="1">
      <alignment horizontal="right" vertical="center" wrapText="1"/>
    </xf>
    <xf numFmtId="0" fontId="11" fillId="0" borderId="0" xfId="92" applyFont="1" applyAlignment="1">
      <alignment horizontal="center" vertical="top"/>
    </xf>
    <xf numFmtId="0" fontId="30" fillId="0" borderId="2" xfId="92" applyFont="1" applyBorder="1" applyAlignment="1">
      <alignment horizontal="center" vertical="center"/>
    </xf>
    <xf numFmtId="14" fontId="30" fillId="0" borderId="0" xfId="92" applyNumberFormat="1" applyFont="1" applyAlignment="1">
      <alignment horizontal="center" vertical="center"/>
    </xf>
    <xf numFmtId="0" fontId="30" fillId="0" borderId="2" xfId="92" applyFont="1" applyBorder="1" applyAlignment="1">
      <alignment horizontal="right" vertical="center"/>
    </xf>
    <xf numFmtId="0" fontId="34" fillId="10" borderId="2" xfId="92" applyFont="1" applyFill="1" applyBorder="1" applyAlignment="1">
      <alignment vertical="center"/>
    </xf>
    <xf numFmtId="0" fontId="30" fillId="10" borderId="2" xfId="92" applyFont="1" applyFill="1" applyBorder="1" applyAlignment="1">
      <alignment vertical="center"/>
    </xf>
    <xf numFmtId="1" fontId="30" fillId="10" borderId="2" xfId="92" applyNumberFormat="1" applyFont="1" applyFill="1" applyBorder="1" applyAlignment="1">
      <alignment horizontal="right" vertical="center" wrapText="1"/>
    </xf>
    <xf numFmtId="14" fontId="30" fillId="10" borderId="2" xfId="92" applyNumberFormat="1" applyFont="1" applyFill="1" applyBorder="1" applyAlignment="1">
      <alignment horizontal="right" vertical="center" wrapText="1"/>
    </xf>
    <xf numFmtId="0" fontId="27" fillId="0" borderId="11" xfId="91" applyFont="1" applyBorder="1" applyAlignment="1">
      <alignment horizontal="center" vertical="center"/>
    </xf>
    <xf numFmtId="0" fontId="27" fillId="0" borderId="12" xfId="91" applyFont="1" applyBorder="1" applyAlignment="1">
      <alignment horizontal="center" vertical="center"/>
    </xf>
    <xf numFmtId="4" fontId="27" fillId="0" borderId="12" xfId="91" applyNumberFormat="1" applyFont="1" applyBorder="1" applyAlignment="1">
      <alignment horizontal="center" vertical="center"/>
    </xf>
    <xf numFmtId="4" fontId="27" fillId="0" borderId="6" xfId="91" applyNumberFormat="1" applyFont="1" applyBorder="1" applyAlignment="1">
      <alignment horizontal="center" vertical="center"/>
    </xf>
    <xf numFmtId="14" fontId="30" fillId="10" borderId="2" xfId="92" applyNumberFormat="1" applyFont="1" applyFill="1" applyBorder="1" applyAlignment="1">
      <alignment horizontal="right" vertical="center"/>
    </xf>
    <xf numFmtId="0" fontId="2" fillId="0" borderId="0" xfId="89" applyFont="1"/>
    <xf numFmtId="4" fontId="4" fillId="0" borderId="0" xfId="89" applyNumberFormat="1"/>
    <xf numFmtId="0" fontId="27" fillId="0" borderId="21" xfId="91" applyFont="1" applyBorder="1" applyAlignment="1">
      <alignment horizontal="center" vertical="center" wrapText="1"/>
    </xf>
    <xf numFmtId="0" fontId="27" fillId="0" borderId="2" xfId="91" applyFont="1" applyBorder="1" applyAlignment="1">
      <alignment horizontal="center" vertical="center" wrapText="1"/>
    </xf>
    <xf numFmtId="0" fontId="35" fillId="0" borderId="2" xfId="91" applyFont="1" applyBorder="1" applyAlignment="1">
      <alignment horizontal="center" vertical="center" wrapText="1"/>
    </xf>
    <xf numFmtId="0" fontId="35" fillId="0" borderId="0" xfId="91" applyFont="1" applyAlignment="1">
      <alignment horizontal="center" vertical="center"/>
    </xf>
    <xf numFmtId="0" fontId="1" fillId="0" borderId="5" xfId="91" applyFont="1" applyBorder="1" applyAlignment="1">
      <alignment horizontal="left" vertical="center" wrapText="1"/>
    </xf>
    <xf numFmtId="0" fontId="1" fillId="0" borderId="5" xfId="91" applyFont="1" applyBorder="1" applyAlignment="1">
      <alignment vertical="center" wrapText="1"/>
    </xf>
    <xf numFmtId="0" fontId="1" fillId="0" borderId="0" xfId="91" applyFont="1" applyAlignment="1">
      <alignment horizontal="left" wrapText="1" indent="1"/>
    </xf>
    <xf numFmtId="0" fontId="1" fillId="0" borderId="2" xfId="91" applyFont="1" applyBorder="1" applyAlignment="1">
      <alignment horizontal="left" vertical="center" wrapText="1"/>
    </xf>
    <xf numFmtId="0" fontId="1" fillId="0" borderId="3" xfId="91" applyFont="1" applyBorder="1" applyAlignment="1">
      <alignment horizontal="left" vertical="center"/>
    </xf>
    <xf numFmtId="0" fontId="17" fillId="5" borderId="5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/>
    </xf>
    <xf numFmtId="0" fontId="16" fillId="9" borderId="2" xfId="0" applyFont="1" applyFill="1" applyBorder="1" applyAlignment="1">
      <alignment horizontal="left" vertical="center"/>
    </xf>
    <xf numFmtId="165" fontId="16" fillId="9" borderId="2" xfId="0" applyNumberFormat="1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left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left" vertical="center" wrapText="1"/>
    </xf>
    <xf numFmtId="0" fontId="15" fillId="3" borderId="4" xfId="0" applyFont="1" applyFill="1" applyBorder="1" applyAlignment="1">
      <alignment horizontal="center" vertical="center" wrapText="1"/>
    </xf>
    <xf numFmtId="165" fontId="15" fillId="3" borderId="4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165" fontId="15" fillId="3" borderId="0" xfId="0" applyNumberFormat="1" applyFont="1" applyFill="1" applyAlignment="1">
      <alignment horizontal="center" vertical="center" wrapText="1"/>
    </xf>
    <xf numFmtId="0" fontId="23" fillId="0" borderId="2" xfId="89" applyFont="1" applyBorder="1" applyAlignment="1">
      <alignment horizontal="center" vertical="center"/>
    </xf>
    <xf numFmtId="4" fontId="24" fillId="11" borderId="5" xfId="89" applyNumberFormat="1" applyFont="1" applyFill="1" applyBorder="1" applyAlignment="1">
      <alignment horizontal="left" vertical="center" wrapText="1"/>
    </xf>
    <xf numFmtId="4" fontId="24" fillId="11" borderId="3" xfId="89" applyNumberFormat="1" applyFont="1" applyFill="1" applyBorder="1" applyAlignment="1">
      <alignment horizontal="left" vertical="center" wrapText="1"/>
    </xf>
    <xf numFmtId="0" fontId="35" fillId="0" borderId="6" xfId="91" applyFont="1" applyBorder="1" applyAlignment="1">
      <alignment horizontal="center" vertical="center" wrapText="1"/>
    </xf>
    <xf numFmtId="0" fontId="35" fillId="0" borderId="8" xfId="91" applyFont="1" applyBorder="1" applyAlignment="1">
      <alignment horizontal="center" vertical="center" wrapText="1"/>
    </xf>
    <xf numFmtId="0" fontId="35" fillId="0" borderId="7" xfId="91" applyFont="1" applyBorder="1" applyAlignment="1">
      <alignment horizontal="center" vertical="center" wrapText="1"/>
    </xf>
    <xf numFmtId="4" fontId="32" fillId="0" borderId="19" xfId="91" applyNumberFormat="1" applyFont="1" applyBorder="1" applyAlignment="1">
      <alignment horizontal="left" vertical="center"/>
    </xf>
    <xf numFmtId="4" fontId="32" fillId="0" borderId="14" xfId="91" applyNumberFormat="1" applyFont="1" applyBorder="1" applyAlignment="1">
      <alignment horizontal="left" vertical="center"/>
    </xf>
    <xf numFmtId="4" fontId="27" fillId="15" borderId="19" xfId="91" applyNumberFormat="1" applyFont="1" applyFill="1" applyBorder="1" applyAlignment="1">
      <alignment horizontal="left" vertical="center"/>
    </xf>
    <xf numFmtId="4" fontId="27" fillId="15" borderId="14" xfId="91" applyNumberFormat="1" applyFont="1" applyFill="1" applyBorder="1" applyAlignment="1">
      <alignment horizontal="left" vertical="center"/>
    </xf>
    <xf numFmtId="0" fontId="1" fillId="0" borderId="20" xfId="91" applyFont="1" applyBorder="1" applyAlignment="1">
      <alignment horizontal="center" vertical="center" wrapText="1"/>
    </xf>
    <xf numFmtId="0" fontId="1" fillId="0" borderId="9" xfId="91" applyFont="1" applyBorder="1" applyAlignment="1">
      <alignment horizontal="center" vertical="center" wrapText="1"/>
    </xf>
    <xf numFmtId="171" fontId="31" fillId="11" borderId="17" xfId="91" applyNumberFormat="1" applyFont="1" applyFill="1" applyBorder="1" applyAlignment="1">
      <alignment horizontal="center" vertical="center" wrapText="1"/>
    </xf>
    <xf numFmtId="171" fontId="31" fillId="11" borderId="18" xfId="91" applyNumberFormat="1" applyFont="1" applyFill="1" applyBorder="1" applyAlignment="1">
      <alignment horizontal="center" vertical="center" wrapText="1"/>
    </xf>
    <xf numFmtId="0" fontId="4" fillId="0" borderId="5" xfId="91" applyBorder="1" applyAlignment="1">
      <alignment horizontal="left" vertical="center"/>
    </xf>
    <xf numFmtId="0" fontId="4" fillId="0" borderId="3" xfId="91" applyBorder="1" applyAlignment="1">
      <alignment horizontal="left" vertical="center"/>
    </xf>
    <xf numFmtId="4" fontId="32" fillId="0" borderId="19" xfId="91" applyNumberFormat="1" applyFont="1" applyBorder="1" applyAlignment="1">
      <alignment horizontal="left" vertical="center" wrapText="1"/>
    </xf>
    <xf numFmtId="4" fontId="32" fillId="0" borderId="14" xfId="91" applyNumberFormat="1" applyFont="1" applyBorder="1" applyAlignment="1">
      <alignment horizontal="left" vertical="center" wrapText="1"/>
    </xf>
    <xf numFmtId="0" fontId="1" fillId="0" borderId="15" xfId="91" applyFont="1" applyBorder="1" applyAlignment="1">
      <alignment horizontal="center" vertical="center" wrapText="1"/>
    </xf>
    <xf numFmtId="0" fontId="1" fillId="0" borderId="20" xfId="91" applyFont="1" applyBorder="1" applyAlignment="1">
      <alignment horizontal="left" vertical="center" wrapText="1"/>
    </xf>
    <xf numFmtId="0" fontId="1" fillId="0" borderId="15" xfId="91" applyFont="1" applyBorder="1" applyAlignment="1">
      <alignment horizontal="left" vertical="center" wrapText="1"/>
    </xf>
    <xf numFmtId="0" fontId="1" fillId="0" borderId="9" xfId="91" applyFont="1" applyBorder="1" applyAlignment="1">
      <alignment horizontal="left" vertical="center" wrapText="1"/>
    </xf>
    <xf numFmtId="0" fontId="33" fillId="0" borderId="15" xfId="91" applyFont="1" applyBorder="1" applyAlignment="1">
      <alignment horizontal="center" vertical="center"/>
    </xf>
    <xf numFmtId="0" fontId="33" fillId="0" borderId="0" xfId="91" applyFont="1" applyAlignment="1">
      <alignment horizontal="center" vertical="center"/>
    </xf>
    <xf numFmtId="0" fontId="25" fillId="0" borderId="0" xfId="91" applyFont="1" applyAlignment="1">
      <alignment horizontal="center" vertical="center"/>
    </xf>
    <xf numFmtId="0" fontId="26" fillId="0" borderId="9" xfId="91" applyFont="1" applyBorder="1" applyAlignment="1">
      <alignment horizontal="center" vertical="center"/>
    </xf>
    <xf numFmtId="0" fontId="26" fillId="0" borderId="10" xfId="91" applyFont="1" applyBorder="1" applyAlignment="1">
      <alignment horizontal="center" vertical="center"/>
    </xf>
    <xf numFmtId="0" fontId="1" fillId="0" borderId="5" xfId="91" applyFont="1" applyFill="1" applyBorder="1" applyAlignment="1">
      <alignment horizontal="left" vertical="center" wrapText="1"/>
    </xf>
    <xf numFmtId="0" fontId="35" fillId="0" borderId="6" xfId="91" applyFont="1" applyFill="1" applyBorder="1" applyAlignment="1">
      <alignment horizontal="center" vertical="center" wrapText="1"/>
    </xf>
    <xf numFmtId="0" fontId="28" fillId="0" borderId="3" xfId="91" applyFont="1" applyFill="1" applyBorder="1" applyAlignment="1">
      <alignment horizontal="center" vertical="center"/>
    </xf>
    <xf numFmtId="0" fontId="28" fillId="0" borderId="2" xfId="91" applyFont="1" applyFill="1" applyBorder="1" applyAlignment="1">
      <alignment horizontal="center" vertical="center"/>
    </xf>
    <xf numFmtId="171" fontId="28" fillId="0" borderId="2" xfId="91" applyNumberFormat="1" applyFont="1" applyFill="1" applyBorder="1" applyAlignment="1">
      <alignment horizontal="center" vertical="center" wrapText="1"/>
    </xf>
    <xf numFmtId="4" fontId="28" fillId="0" borderId="2" xfId="91" applyNumberFormat="1" applyFont="1" applyFill="1" applyBorder="1" applyAlignment="1">
      <alignment horizontal="right" vertical="center"/>
    </xf>
    <xf numFmtId="0" fontId="35" fillId="0" borderId="7" xfId="91" applyFont="1" applyFill="1" applyBorder="1" applyAlignment="1">
      <alignment horizontal="center" vertical="center" wrapText="1"/>
    </xf>
    <xf numFmtId="0" fontId="1" fillId="0" borderId="20" xfId="91" applyFont="1" applyFill="1" applyBorder="1" applyAlignment="1">
      <alignment horizontal="left" vertical="center" wrapText="1"/>
    </xf>
    <xf numFmtId="0" fontId="1" fillId="0" borderId="15" xfId="91" applyFont="1" applyFill="1" applyBorder="1" applyAlignment="1">
      <alignment horizontal="left" vertical="center" wrapText="1"/>
    </xf>
    <xf numFmtId="0" fontId="35" fillId="0" borderId="8" xfId="91" applyFont="1" applyFill="1" applyBorder="1" applyAlignment="1">
      <alignment horizontal="center" vertical="center" wrapText="1"/>
    </xf>
    <xf numFmtId="0" fontId="1" fillId="0" borderId="9" xfId="91" applyFont="1" applyFill="1" applyBorder="1" applyAlignment="1">
      <alignment horizontal="left" vertical="center" wrapText="1"/>
    </xf>
    <xf numFmtId="0" fontId="1" fillId="0" borderId="5" xfId="91" applyFont="1" applyFill="1" applyBorder="1" applyAlignment="1">
      <alignment horizontal="left" vertical="center" wrapText="1"/>
    </xf>
    <xf numFmtId="0" fontId="35" fillId="0" borderId="2" xfId="91" applyFont="1" applyFill="1" applyBorder="1" applyAlignment="1">
      <alignment horizontal="center" vertical="center" wrapText="1"/>
    </xf>
    <xf numFmtId="0" fontId="1" fillId="0" borderId="20" xfId="91" applyFont="1" applyFill="1" applyBorder="1" applyAlignment="1">
      <alignment horizontal="center" vertical="center" wrapText="1"/>
    </xf>
    <xf numFmtId="0" fontId="1" fillId="0" borderId="15" xfId="91" applyFont="1" applyFill="1" applyBorder="1" applyAlignment="1">
      <alignment horizontal="center" vertical="center" wrapText="1"/>
    </xf>
    <xf numFmtId="0" fontId="28" fillId="0" borderId="14" xfId="91" applyFont="1" applyFill="1" applyBorder="1" applyAlignment="1">
      <alignment horizontal="center" vertical="center"/>
    </xf>
    <xf numFmtId="0" fontId="28" fillId="0" borderId="13" xfId="91" applyFont="1" applyFill="1" applyBorder="1" applyAlignment="1">
      <alignment horizontal="center" vertical="center"/>
    </xf>
    <xf numFmtId="0" fontId="1" fillId="0" borderId="9" xfId="91" applyFont="1" applyFill="1" applyBorder="1" applyAlignment="1">
      <alignment horizontal="center" vertical="center" wrapText="1"/>
    </xf>
    <xf numFmtId="0" fontId="1" fillId="0" borderId="0" xfId="91" applyFont="1" applyFill="1" applyAlignment="1">
      <alignment horizontal="left" wrapText="1" indent="1"/>
    </xf>
    <xf numFmtId="0" fontId="35" fillId="0" borderId="2" xfId="91" applyFont="1" applyFill="1" applyBorder="1" applyAlignment="1">
      <alignment horizontal="center" wrapText="1"/>
    </xf>
    <xf numFmtId="0" fontId="1" fillId="0" borderId="5" xfId="91" applyFont="1" applyFill="1" applyBorder="1" applyAlignment="1">
      <alignment vertical="center" wrapText="1"/>
    </xf>
  </cellXfs>
  <cellStyles count="96">
    <cellStyle name="Hipervínculo" xfId="18" builtinId="8" hidden="1"/>
    <cellStyle name="Hipervínculo" xfId="22" builtinId="8" hidden="1"/>
    <cellStyle name="Hipervínculo" xfId="8" builtinId="8" hidden="1"/>
    <cellStyle name="Hipervínculo" xfId="6" builtinId="8" hidden="1"/>
    <cellStyle name="Hipervínculo" xfId="4" builtinId="8" hidden="1"/>
    <cellStyle name="Hipervínculo" xfId="10" builtinId="8" hidden="1"/>
    <cellStyle name="Hipervínculo" xfId="16" builtinId="8" hidden="1"/>
    <cellStyle name="Hipervínculo" xfId="20" builtinId="8" hidden="1"/>
    <cellStyle name="Hipervínculo" xfId="14" builtinId="8" hidden="1"/>
    <cellStyle name="Hipervínculo" xfId="30" builtinId="8" hidden="1"/>
    <cellStyle name="Hipervínculo" xfId="34" builtinId="8" hidden="1"/>
    <cellStyle name="Hipervínculo" xfId="36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52" builtinId="8" hidden="1"/>
    <cellStyle name="Hipervínculo" xfId="54" builtinId="8" hidden="1"/>
    <cellStyle name="Hipervínculo" xfId="58" builtinId="8" hidden="1"/>
    <cellStyle name="Hipervínculo" xfId="62" builtinId="8" hidden="1"/>
    <cellStyle name="Hipervínculo" xfId="66" builtinId="8" hidden="1"/>
    <cellStyle name="Hipervínculo" xfId="64" builtinId="8" hidden="1"/>
    <cellStyle name="Hipervínculo" xfId="48" builtinId="8" hidden="1"/>
    <cellStyle name="Hipervínculo" xfId="40" builtinId="8" hidden="1"/>
    <cellStyle name="Hipervínculo" xfId="32" builtinId="8" hidden="1"/>
    <cellStyle name="Hipervínculo" xfId="12" builtinId="8" hidden="1"/>
    <cellStyle name="Hipervínculo" xfId="24" builtinId="8" hidden="1"/>
    <cellStyle name="Hipervínculo" xfId="56" builtinId="8" hidden="1"/>
    <cellStyle name="Hipervínculo" xfId="60" builtinId="8" hidden="1"/>
    <cellStyle name="Hipervínculo" xfId="50" builtinId="8" hidden="1"/>
    <cellStyle name="Hipervínculo" xfId="38" builtinId="8" hidden="1"/>
    <cellStyle name="Hipervínculo" xfId="28" builtinId="8" hidden="1"/>
    <cellStyle name="Hipervínculo" xfId="84" builtinId="8" hidden="1"/>
    <cellStyle name="Hipervínculo" xfId="80" builtinId="8" hidden="1"/>
    <cellStyle name="Hipervínculo" xfId="72" builtinId="8" hidden="1"/>
    <cellStyle name="Hipervínculo" xfId="68" builtinId="8" hidden="1"/>
    <cellStyle name="Hipervínculo" xfId="26" builtinId="8" hidden="1"/>
    <cellStyle name="Hipervínculo" xfId="76" builtinId="8" hidden="1"/>
    <cellStyle name="Hipervínculo" xfId="78" builtinId="8" hidden="1"/>
    <cellStyle name="Hipervínculo" xfId="82" builtinId="8" hidden="1"/>
    <cellStyle name="Hipervínculo" xfId="74" builtinId="8" hidden="1"/>
    <cellStyle name="Hipervínculo" xfId="70" builtinId="8" hidden="1"/>
    <cellStyle name="Hipervínculo visitado" xfId="43" builtinId="9" hidden="1"/>
    <cellStyle name="Hipervínculo visitado" xfId="47" builtinId="9" hidden="1"/>
    <cellStyle name="Hipervínculo visitado" xfId="49" builtinId="9" hidden="1"/>
    <cellStyle name="Hipervínculo visitado" xfId="45" builtinId="9" hidden="1"/>
    <cellStyle name="Hipervínculo visitado" xfId="29" builtinId="9" hidden="1"/>
    <cellStyle name="Hipervínculo visitado" xfId="15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9" builtinId="9" hidden="1"/>
    <cellStyle name="Hipervínculo visitado" xfId="11" builtinId="9" hidden="1"/>
    <cellStyle name="Hipervínculo visitado" xfId="7" builtinId="9" hidden="1"/>
    <cellStyle name="Hipervínculo visitado" xfId="5" builtinId="9" hidden="1"/>
    <cellStyle name="Hipervínculo visitado" xfId="13" builtinId="9" hidden="1"/>
    <cellStyle name="Hipervínculo visitado" xfId="17" builtinId="9" hidden="1"/>
    <cellStyle name="Hipervínculo visitado" xfId="51" builtinId="9" hidden="1"/>
    <cellStyle name="Hipervínculo visitado" xfId="41" builtinId="9" hidden="1"/>
    <cellStyle name="Hipervínculo visitado" xfId="81" builtinId="9" hidden="1"/>
    <cellStyle name="Hipervínculo visitado" xfId="83" builtinId="9" hidden="1"/>
    <cellStyle name="Hipervínculo visitado" xfId="77" builtinId="9" hidden="1"/>
    <cellStyle name="Hipervínculo visitado" xfId="69" builtinId="9" hidden="1"/>
    <cellStyle name="Hipervínculo visitado" xfId="61" builtinId="9" hidden="1"/>
    <cellStyle name="Hipervínculo visitado" xfId="53" builtinId="9" hidden="1"/>
    <cellStyle name="Hipervínculo visitado" xfId="25" builtinId="9" hidden="1"/>
    <cellStyle name="Hipervínculo visitado" xfId="27" builtinId="9" hidden="1"/>
    <cellStyle name="Hipervínculo visitado" xfId="31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33" builtinId="9" hidden="1"/>
    <cellStyle name="Hipervínculo visitado" xfId="85" builtinId="9" hidden="1"/>
    <cellStyle name="Hipervínculo visitado" xfId="67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9" builtinId="9" hidden="1"/>
    <cellStyle name="Hipervínculo visitado" xfId="65" builtinId="9" hidden="1"/>
    <cellStyle name="Hipervínculo visitado" xfId="59" builtinId="9" hidden="1"/>
    <cellStyle name="Hipervínculo visitado" xfId="63" builtinId="9" hidden="1"/>
    <cellStyle name="Hipervínculo visitado" xfId="57" builtinId="9" hidden="1"/>
    <cellStyle name="Hipervínculo visitado" xfId="55" builtinId="9" hidden="1"/>
    <cellStyle name="Millares 2" xfId="90" xr:uid="{B8FDE12D-60B0-40B4-A08F-29732868137A}"/>
    <cellStyle name="Moneda" xfId="1" builtinId="4"/>
    <cellStyle name="Moneda [0]" xfId="2" builtinId="7"/>
    <cellStyle name="Normal" xfId="0" builtinId="0"/>
    <cellStyle name="Normal 2" xfId="86" xr:uid="{F4A8B8B3-FBDF-2A4C-BB6C-020DE4AB091B}"/>
    <cellStyle name="Normal 2 2" xfId="91" xr:uid="{117F8E59-A8F3-48B7-8B02-533A550FC379}"/>
    <cellStyle name="Normal 2 2 2" xfId="93" xr:uid="{F619965A-8850-40FC-90E5-9E6A3C730C94}"/>
    <cellStyle name="Normal 2 2 3" xfId="95" xr:uid="{80E1DB52-AEFA-48EB-A383-C67A48572529}"/>
    <cellStyle name="Normal 3" xfId="88" xr:uid="{CF4237DC-A9CF-43B0-9B7C-11B8BC86104B}"/>
    <cellStyle name="Normal 4" xfId="89" xr:uid="{47EC0C18-1D89-405E-8434-48F3F5EDD3C9}"/>
    <cellStyle name="Normal 5" xfId="92" xr:uid="{040D5D57-21FD-4E0D-BB98-534E18909BC1}"/>
    <cellStyle name="Normal 6" xfId="94" xr:uid="{15299B41-16F9-40A7-AA36-F86A23F7E1D4}"/>
    <cellStyle name="Porcentaje" xfId="3" builtinId="5"/>
    <cellStyle name="Porcentaje 2" xfId="87" xr:uid="{5A3A686E-F10D-4B35-938B-26C8B2969D03}"/>
  </cellStyles>
  <dxfs count="4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  <dxf>
      <font>
        <color rgb="FFF2F2F2"/>
      </font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1\facturaci&#243;n%20p.b\FACTURACI&#211;N\SEISO\P&#218;BLICAS\3%20ACUERDO%20MARCO\SENA\Sincelejo_Sucre%20O.C5760\Evento_4571-SENA_REGIONAL_RISARAL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ICROCINCO\Jur&#237;dica\CONTRATOS%20AMP%20III\SENA%20CUNDINAMARCA%20-%20O.C%2044408\CVS%20-%207940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uroRuge\Downloads\Colombia\27358a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uroRuge\Dropbox\Colombia\Adjudicadas\25716a.xlsm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enny\Downloads\146746%20Policia%20Metropolitana%20de%20Santa%20Marta.xlsm" TargetMode="External"/><Relationship Id="rId1" Type="http://schemas.openxmlformats.org/officeDocument/2006/relationships/externalLinkPath" Target="file:///C:\Users\jenny\Downloads\146746%20Policia%20Metropolitana%20de%20Santa%20Marta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cturacion1\facturaci&#243;n%20p.b\FACTURACI&#211;N\4%20UT%20ASEO%20COLOMBIA_Acuerdo%20Marco%20II\SENA\OC%2022104_R3%20Antioquia\TVEC\Evento_45445_(1)_-_final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Listas"/>
      <sheetName val="solCotizacionCSV"/>
      <sheetName val="ClasifiPersonal"/>
      <sheetName val="Evento_4571-SENA_REGIONAL_RISAR"/>
    </sheetNames>
    <sheetDataSet>
      <sheetData sheetId="0"/>
      <sheetData sheetId="1"/>
      <sheetData sheetId="2"/>
      <sheetData sheetId="3"/>
      <sheetData sheetId="4">
        <row r="3">
          <cell r="A3" t="str">
            <v>Servicio de Personal</v>
          </cell>
        </row>
        <row r="4">
          <cell r="A4" t="str">
            <v>Bienes de Aseo y Cafetería</v>
          </cell>
        </row>
        <row r="5">
          <cell r="A5" t="str">
            <v>Servicios Especiales</v>
          </cell>
        </row>
      </sheetData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>
            <v>1</v>
          </cell>
          <cell r="B2" t="str">
            <v>Batallón</v>
          </cell>
          <cell r="C2" t="str">
            <v>Aseo</v>
          </cell>
          <cell r="D2" t="str">
            <v>X</v>
          </cell>
          <cell r="E2" t="str">
            <v>Sí</v>
          </cell>
          <cell r="F2">
            <v>0.33333333333333331</v>
          </cell>
          <cell r="G2" t="str">
            <v>a.m.</v>
          </cell>
          <cell r="H2" t="str">
            <v>Operario de aseo</v>
          </cell>
          <cell r="I2" t="str">
            <v>Operario de aseo MT</v>
          </cell>
          <cell r="J2" t="str">
            <v>Turno operario de mantenimiento</v>
          </cell>
        </row>
        <row r="3">
          <cell r="A3">
            <v>2</v>
          </cell>
          <cell r="B3" t="str">
            <v>Campestre</v>
          </cell>
          <cell r="C3" t="str">
            <v>Aseo y cafetería</v>
          </cell>
          <cell r="E3" t="str">
            <v>No</v>
          </cell>
          <cell r="F3">
            <v>0.35416666666666669</v>
          </cell>
          <cell r="G3" t="str">
            <v>p.m.</v>
          </cell>
          <cell r="H3" t="str">
            <v>Operario de cafetería</v>
          </cell>
          <cell r="I3" t="str">
            <v>Operario de cafetería MT</v>
          </cell>
          <cell r="J3" t="str">
            <v>Turno operario de mantenimiento capacitado para trabajo en alturas nivel básico</v>
          </cell>
        </row>
        <row r="4">
          <cell r="A4">
            <v>3</v>
          </cell>
          <cell r="B4" t="str">
            <v>Club</v>
          </cell>
          <cell r="C4" t="str">
            <v>Aseo, cafetería y mantenimiento</v>
          </cell>
          <cell r="F4">
            <v>0.375</v>
          </cell>
          <cell r="H4" t="str">
            <v>Operario de aseo y cafetería</v>
          </cell>
          <cell r="I4" t="str">
            <v>Operario de aseo y cafetería MT</v>
          </cell>
          <cell r="J4" t="str">
            <v>Turno coordinador de trabajo en alturas nivel básico</v>
          </cell>
        </row>
        <row r="5">
          <cell r="A5">
            <v>4</v>
          </cell>
          <cell r="B5" t="str">
            <v>Colegio</v>
          </cell>
          <cell r="C5" t="str">
            <v>Aseo y mantenimiento</v>
          </cell>
          <cell r="F5">
            <v>0.39583333333333298</v>
          </cell>
          <cell r="H5" t="str">
            <v>Operario de mantenimiento</v>
          </cell>
          <cell r="I5" t="str">
            <v>Operario de mantenimiento MT</v>
          </cell>
        </row>
        <row r="6">
          <cell r="A6">
            <v>5</v>
          </cell>
          <cell r="B6" t="str">
            <v>Edificio administrativo</v>
          </cell>
          <cell r="F6">
            <v>0.41666666666666702</v>
          </cell>
          <cell r="H6" t="str">
            <v>Operario auxiliar</v>
          </cell>
          <cell r="I6" t="str">
            <v>Operario auxiliar MT</v>
          </cell>
        </row>
        <row r="7">
          <cell r="A7">
            <v>6</v>
          </cell>
          <cell r="B7" t="str">
            <v>Otro</v>
          </cell>
          <cell r="F7">
            <v>0.4375</v>
          </cell>
          <cell r="H7" t="str">
            <v>Coordinador de tiempo completo</v>
          </cell>
          <cell r="I7" t="str">
            <v>Coordinador MT</v>
          </cell>
        </row>
        <row r="8">
          <cell r="A8">
            <v>7</v>
          </cell>
          <cell r="F8">
            <v>0.45833333333333298</v>
          </cell>
          <cell r="H8" t="str">
            <v>Jardinero</v>
          </cell>
          <cell r="I8" t="str">
            <v>Jardinero MT</v>
          </cell>
        </row>
        <row r="9">
          <cell r="A9">
            <v>8</v>
          </cell>
          <cell r="F9">
            <v>0.47916666666666702</v>
          </cell>
          <cell r="H9" t="str">
            <v>Operario de mantenimiento capacitado para trabajo en alturas nivel básico</v>
          </cell>
          <cell r="I9" t="str">
            <v>Operario de mantenimiento capacitado para trabajo en alturas nivel básico MT</v>
          </cell>
        </row>
        <row r="10">
          <cell r="A10">
            <v>9</v>
          </cell>
          <cell r="F10">
            <v>0.5</v>
          </cell>
          <cell r="H10" t="str">
            <v>Operario auxiliar capacitado para trabajo en alturas nivel básico</v>
          </cell>
          <cell r="I10" t="str">
            <v>Operario auxiliar capacitado para trabajo en alturas nivel básico MT</v>
          </cell>
        </row>
        <row r="11">
          <cell r="A11">
            <v>10</v>
          </cell>
          <cell r="F11">
            <v>0.52083333333333304</v>
          </cell>
          <cell r="H11" t="str">
            <v>Jardinero capacitado para trabajo en alturas nivel básico</v>
          </cell>
          <cell r="I11" t="str">
            <v>Jardinero capacitado para trabajo en alturas nivel básico MT</v>
          </cell>
        </row>
        <row r="12">
          <cell r="A12">
            <v>11</v>
          </cell>
          <cell r="F12">
            <v>4.1666666666666664E-2</v>
          </cell>
          <cell r="H12" t="str">
            <v>Coordinador de trabajo en alturas nivel básico</v>
          </cell>
          <cell r="I12" t="str">
            <v>Coordinador de trabajo en alturas nivel básico MT</v>
          </cell>
        </row>
        <row r="13">
          <cell r="A13">
            <v>12</v>
          </cell>
          <cell r="F13">
            <v>6.25E-2</v>
          </cell>
        </row>
        <row r="14">
          <cell r="A14">
            <v>13</v>
          </cell>
          <cell r="F14">
            <v>8.3333333333333329E-2</v>
          </cell>
        </row>
        <row r="15">
          <cell r="A15">
            <v>14</v>
          </cell>
          <cell r="F15">
            <v>0.10416666666666667</v>
          </cell>
        </row>
        <row r="16">
          <cell r="A16">
            <v>15</v>
          </cell>
          <cell r="F16">
            <v>0.125</v>
          </cell>
        </row>
        <row r="17">
          <cell r="A17">
            <v>16</v>
          </cell>
          <cell r="F17">
            <v>0.14583333333333334</v>
          </cell>
        </row>
        <row r="18">
          <cell r="A18">
            <v>17</v>
          </cell>
          <cell r="F18">
            <v>0.16666666666666666</v>
          </cell>
        </row>
        <row r="19">
          <cell r="A19">
            <v>18</v>
          </cell>
          <cell r="F19">
            <v>0.1875</v>
          </cell>
        </row>
        <row r="20">
          <cell r="F20">
            <v>0.20833333333333334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olicitud de Cotización General"/>
      <sheetName val="Detalle Especificaciones"/>
      <sheetName val="Detalle Bienes de Aseo y Caf"/>
      <sheetName val="Resumen - CSV"/>
      <sheetName val="Cotizacion Bienes de Aseo y Ca"/>
      <sheetName val="Cotizacion"/>
      <sheetName val="Inicio"/>
      <sheetName val="BienesPrioritarios"/>
      <sheetName val="Minimos"/>
      <sheetName val="ConsolidadoServicios"/>
      <sheetName val="solCotizacionCSV_es"/>
      <sheetName val="Listas"/>
      <sheetName val="ClasifiPersonal"/>
      <sheetName val="Maximos"/>
      <sheetName val="TablaDinamica"/>
      <sheetName val="temp"/>
      <sheetName val="Precios"/>
      <sheetName val="Solicitud_de_Cotización_Genera2"/>
      <sheetName val="Detalle_Especificaciones2"/>
      <sheetName val="Detalle_Bienes_de_Aseo_y_Caf2"/>
      <sheetName val="Resumen_-_CSV2"/>
      <sheetName val="Cotizacion_Bienes_de_Aseo_y_Ca2"/>
      <sheetName val="Solicitud_de_Cotización_Genera1"/>
      <sheetName val="Detalle_Especificaciones1"/>
      <sheetName val="Detalle_Bienes_de_Aseo_y_Caf1"/>
      <sheetName val="Resumen_-_CSV1"/>
      <sheetName val="Cotizacion_Bienes_de_Aseo_y_Ca1"/>
      <sheetName val="Solicitud_de_Cotización_General"/>
      <sheetName val="Detalle_Especificaciones"/>
      <sheetName val="Detalle_Bienes_de_Aseo_y_Caf"/>
      <sheetName val="Resumen_-_CSV"/>
      <sheetName val="Cotizacion_Bienes_de_Aseo_y_Ca"/>
      <sheetName val="Solicitud_de_Cotización_Genera3"/>
      <sheetName val="Detalle_Especificaciones3"/>
      <sheetName val="Detalle_Bienes_de_Aseo_y_Caf3"/>
      <sheetName val="Resumen_-_CSV3"/>
      <sheetName val="Cotizacion_Bienes_de_Aseo_y_Ca3"/>
      <sheetName val="Solicitud_de_Cotización_Genera4"/>
      <sheetName val="Detalle_Especificaciones4"/>
      <sheetName val="Detalle_Bienes_de_Aseo_y_Caf4"/>
      <sheetName val="Resumen_-_CSV4"/>
      <sheetName val="Cotizacion_Bienes_de_Aseo_y_Ca4"/>
      <sheetName val="Solicitud_de_Cotización_Genera5"/>
      <sheetName val="Detalle_Especificaciones5"/>
      <sheetName val="Detalle_Bienes_de_Aseo_y_Caf5"/>
      <sheetName val="Resumen_-_CSV5"/>
      <sheetName val="Cotizacion_Bienes_de_Aseo_y_Ca5"/>
      <sheetName val="Solicitud_de_Cotización_Genera6"/>
      <sheetName val="Detalle_Especificaciones6"/>
      <sheetName val="Detalle_Bienes_de_Aseo_y_Caf6"/>
      <sheetName val="Resumen_-_CSV6"/>
      <sheetName val="Cotizacion_Bienes_de_Aseo_y_Ca6"/>
      <sheetName val="Solicitud_de_Cotización_Genera7"/>
      <sheetName val="Detalle_Especificaciones7"/>
      <sheetName val="Detalle_Bienes_de_Aseo_y_Caf7"/>
      <sheetName val="Resumen_-_CSV7"/>
      <sheetName val="Cotizacion_Bienes_de_Aseo_y_Ca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F2">
            <v>0.33333333333333331</v>
          </cell>
          <cell r="G2" t="str">
            <v>a.m.</v>
          </cell>
        </row>
        <row r="3">
          <cell r="F3">
            <v>0.35416666666666669</v>
          </cell>
          <cell r="G3" t="str">
            <v>p.m.</v>
          </cell>
        </row>
        <row r="4">
          <cell r="F4">
            <v>0.375</v>
          </cell>
        </row>
        <row r="5">
          <cell r="F5">
            <v>0.39583333333333298</v>
          </cell>
        </row>
        <row r="6">
          <cell r="F6">
            <v>0.41666666666666702</v>
          </cell>
        </row>
        <row r="7">
          <cell r="F7">
            <v>0.4375</v>
          </cell>
        </row>
        <row r="8">
          <cell r="F8">
            <v>0.45833333333333298</v>
          </cell>
        </row>
        <row r="9">
          <cell r="F9">
            <v>0.47916666666666702</v>
          </cell>
        </row>
        <row r="10">
          <cell r="F10">
            <v>0.5</v>
          </cell>
        </row>
        <row r="11">
          <cell r="F11">
            <v>0.52083333333333304</v>
          </cell>
        </row>
        <row r="12">
          <cell r="F12">
            <v>4.1666666666666664E-2</v>
          </cell>
        </row>
        <row r="13">
          <cell r="F13">
            <v>6.25E-2</v>
          </cell>
        </row>
        <row r="14">
          <cell r="F14">
            <v>8.3333333333333329E-2</v>
          </cell>
        </row>
        <row r="15">
          <cell r="F15">
            <v>0.10416666666666667</v>
          </cell>
        </row>
        <row r="16">
          <cell r="F16">
            <v>0.125</v>
          </cell>
        </row>
        <row r="17">
          <cell r="F17">
            <v>0.14583333333333334</v>
          </cell>
        </row>
        <row r="18">
          <cell r="F18">
            <v>0.16666666666666666</v>
          </cell>
        </row>
        <row r="19">
          <cell r="F19">
            <v>0.1875</v>
          </cell>
        </row>
        <row r="20">
          <cell r="F20">
            <v>0.20833333333333334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icitud de Cotización General"/>
      <sheetName val="Detalle Bienes de Aseo y Caf"/>
      <sheetName val="Detalle Especificaciones"/>
      <sheetName val="Resumen - CSV"/>
      <sheetName val="Cotizacion Bienes de Aseo y Ca"/>
      <sheetName val="Cotizacion"/>
      <sheetName val="ConsolidadoServicios"/>
      <sheetName val="solCotizacionCSV_es"/>
      <sheetName val="Listas"/>
      <sheetName val="ClasifiPersonal"/>
      <sheetName val="TablaDinamica"/>
      <sheetName val="temp"/>
      <sheetName val="Precios"/>
    </sheetNames>
    <sheetDataSet>
      <sheetData sheetId="0">
        <row r="9">
          <cell r="H9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H2" t="str">
            <v>Operario de aseo</v>
          </cell>
        </row>
        <row r="3">
          <cell r="H3" t="str">
            <v>Operario de cafetería</v>
          </cell>
        </row>
        <row r="4">
          <cell r="H4" t="str">
            <v>Operario de aseo y cafetería</v>
          </cell>
        </row>
        <row r="5">
          <cell r="H5" t="str">
            <v>Operario de mantenimiento</v>
          </cell>
        </row>
        <row r="6">
          <cell r="H6" t="str">
            <v>Operario auxiliar</v>
          </cell>
        </row>
        <row r="7">
          <cell r="H7" t="str">
            <v>Coordinador de tiempo completo</v>
          </cell>
        </row>
        <row r="8">
          <cell r="H8" t="str">
            <v>Jardinero</v>
          </cell>
        </row>
        <row r="9">
          <cell r="H9" t="str">
            <v>Operario de mantenimiento capacitado para trabajo en alturas nivel básico</v>
          </cell>
        </row>
        <row r="10">
          <cell r="H10" t="str">
            <v>Operario auxiliar capacitado para trabajo en alturas nivel básico</v>
          </cell>
        </row>
        <row r="11">
          <cell r="H11" t="str">
            <v>Jardinero capacitado para trabajo en alturas nivel básico</v>
          </cell>
        </row>
        <row r="12">
          <cell r="H12" t="str">
            <v>Coordinador de trabajo en alturas nivel básico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leados de SENA MEDELLIN_ij"/>
      <sheetName val="Hoja1"/>
    </sheetNames>
    <sheetDataSet>
      <sheetData sheetId="0">
        <row r="4">
          <cell r="C4">
            <v>1026133871</v>
          </cell>
        </row>
        <row r="5">
          <cell r="C5">
            <v>1234990835</v>
          </cell>
        </row>
        <row r="6">
          <cell r="C6">
            <v>39318449</v>
          </cell>
        </row>
        <row r="7">
          <cell r="C7">
            <v>39288859</v>
          </cell>
        </row>
        <row r="8">
          <cell r="C8">
            <v>32271446</v>
          </cell>
        </row>
        <row r="9">
          <cell r="C9">
            <v>1100402274</v>
          </cell>
        </row>
        <row r="10">
          <cell r="C10">
            <v>1098629705</v>
          </cell>
        </row>
        <row r="11">
          <cell r="C11">
            <v>21466936</v>
          </cell>
        </row>
        <row r="12">
          <cell r="C12">
            <v>1022099324</v>
          </cell>
        </row>
        <row r="13">
          <cell r="C13">
            <v>3378330</v>
          </cell>
        </row>
        <row r="14">
          <cell r="C14">
            <v>43549606</v>
          </cell>
        </row>
        <row r="15">
          <cell r="C15">
            <v>71240490</v>
          </cell>
        </row>
        <row r="16">
          <cell r="C16">
            <v>66915690</v>
          </cell>
        </row>
        <row r="17">
          <cell r="C17">
            <v>43689188</v>
          </cell>
        </row>
        <row r="18">
          <cell r="C18">
            <v>43600509</v>
          </cell>
        </row>
        <row r="19">
          <cell r="C19">
            <v>43700972</v>
          </cell>
        </row>
        <row r="20">
          <cell r="C20">
            <v>1010062368</v>
          </cell>
        </row>
        <row r="21">
          <cell r="C21">
            <v>1040513154</v>
          </cell>
        </row>
        <row r="22">
          <cell r="C22">
            <v>1040047643</v>
          </cell>
        </row>
        <row r="23">
          <cell r="C23">
            <v>39308378</v>
          </cell>
        </row>
        <row r="24">
          <cell r="C24">
            <v>8854308</v>
          </cell>
        </row>
        <row r="25">
          <cell r="C25">
            <v>1216729202</v>
          </cell>
        </row>
        <row r="26">
          <cell r="C26">
            <v>71725040</v>
          </cell>
        </row>
        <row r="27">
          <cell r="C27">
            <v>8356921</v>
          </cell>
        </row>
        <row r="28">
          <cell r="C28">
            <v>43655562</v>
          </cell>
        </row>
        <row r="29">
          <cell r="C29">
            <v>1001226245</v>
          </cell>
        </row>
        <row r="30">
          <cell r="C30">
            <v>32277018</v>
          </cell>
        </row>
        <row r="31">
          <cell r="C31">
            <v>43678036</v>
          </cell>
        </row>
        <row r="32">
          <cell r="C32">
            <v>1193555275</v>
          </cell>
        </row>
        <row r="33">
          <cell r="C33">
            <v>1041268271</v>
          </cell>
        </row>
        <row r="34">
          <cell r="C34">
            <v>1000567121</v>
          </cell>
        </row>
        <row r="35">
          <cell r="C35">
            <v>8056318</v>
          </cell>
        </row>
        <row r="36">
          <cell r="C36">
            <v>1088251606</v>
          </cell>
        </row>
        <row r="37">
          <cell r="C37">
            <v>43345154</v>
          </cell>
        </row>
        <row r="38">
          <cell r="C38">
            <v>43554841</v>
          </cell>
        </row>
        <row r="39">
          <cell r="C39">
            <v>32229130</v>
          </cell>
        </row>
        <row r="40">
          <cell r="C40">
            <v>43624488</v>
          </cell>
        </row>
        <row r="41">
          <cell r="C41">
            <v>70601514</v>
          </cell>
        </row>
        <row r="42">
          <cell r="C42">
            <v>98695830</v>
          </cell>
        </row>
        <row r="43">
          <cell r="C43">
            <v>1036613758</v>
          </cell>
        </row>
        <row r="44">
          <cell r="C44">
            <v>34941309</v>
          </cell>
        </row>
        <row r="45">
          <cell r="C45">
            <v>43743093</v>
          </cell>
        </row>
        <row r="46">
          <cell r="C46">
            <v>1017137070</v>
          </cell>
        </row>
        <row r="47">
          <cell r="C47">
            <v>37842497</v>
          </cell>
        </row>
        <row r="48">
          <cell r="C48">
            <v>98538174</v>
          </cell>
        </row>
        <row r="49">
          <cell r="C49">
            <v>1152216394</v>
          </cell>
        </row>
        <row r="50">
          <cell r="C50">
            <v>8060482</v>
          </cell>
        </row>
        <row r="51">
          <cell r="C51">
            <v>1033346167</v>
          </cell>
        </row>
        <row r="52">
          <cell r="C52">
            <v>1000293628</v>
          </cell>
        </row>
        <row r="53">
          <cell r="C53">
            <v>15665498</v>
          </cell>
        </row>
        <row r="54">
          <cell r="C54">
            <v>1007378112</v>
          </cell>
        </row>
        <row r="55">
          <cell r="C55">
            <v>1039456486</v>
          </cell>
        </row>
        <row r="56">
          <cell r="C56">
            <v>1214714115</v>
          </cell>
        </row>
        <row r="57">
          <cell r="C57">
            <v>1010060308</v>
          </cell>
        </row>
        <row r="58">
          <cell r="C58">
            <v>39281299</v>
          </cell>
        </row>
        <row r="59">
          <cell r="C59">
            <v>1001164978</v>
          </cell>
        </row>
        <row r="60">
          <cell r="C60">
            <v>1036648839</v>
          </cell>
        </row>
        <row r="61">
          <cell r="C61">
            <v>1001748831</v>
          </cell>
        </row>
        <row r="62">
          <cell r="C62">
            <v>98554646</v>
          </cell>
        </row>
        <row r="63">
          <cell r="C63">
            <v>11792820</v>
          </cell>
        </row>
        <row r="64">
          <cell r="C64">
            <v>1068656096</v>
          </cell>
        </row>
        <row r="65">
          <cell r="C65">
            <v>42939991</v>
          </cell>
        </row>
        <row r="66">
          <cell r="C66">
            <v>39187230</v>
          </cell>
        </row>
        <row r="67">
          <cell r="C67">
            <v>43926686</v>
          </cell>
        </row>
        <row r="68">
          <cell r="C68">
            <v>46645581</v>
          </cell>
        </row>
        <row r="69">
          <cell r="C69">
            <v>92516480</v>
          </cell>
        </row>
        <row r="70">
          <cell r="C70">
            <v>42107538</v>
          </cell>
        </row>
        <row r="71">
          <cell r="C71">
            <v>21548571</v>
          </cell>
        </row>
        <row r="72">
          <cell r="C72">
            <v>39273266</v>
          </cell>
        </row>
        <row r="73">
          <cell r="C73">
            <v>71945695</v>
          </cell>
        </row>
        <row r="74">
          <cell r="C74">
            <v>1000762879</v>
          </cell>
        </row>
        <row r="75">
          <cell r="C75">
            <v>43654606</v>
          </cell>
        </row>
        <row r="76">
          <cell r="C76">
            <v>1001671192</v>
          </cell>
        </row>
        <row r="77">
          <cell r="C77">
            <v>1090390206</v>
          </cell>
        </row>
        <row r="78">
          <cell r="C78">
            <v>1000757247</v>
          </cell>
        </row>
        <row r="79">
          <cell r="C79">
            <v>45544730</v>
          </cell>
        </row>
        <row r="80">
          <cell r="C80">
            <v>1122808758</v>
          </cell>
        </row>
        <row r="81">
          <cell r="C81">
            <v>15433304</v>
          </cell>
        </row>
        <row r="82">
          <cell r="C82">
            <v>21467089</v>
          </cell>
        </row>
        <row r="83">
          <cell r="C83">
            <v>1127654547</v>
          </cell>
        </row>
        <row r="84">
          <cell r="C84">
            <v>1001226040</v>
          </cell>
        </row>
        <row r="85">
          <cell r="C85">
            <v>1039653180</v>
          </cell>
        </row>
        <row r="86">
          <cell r="C86">
            <v>1067906478</v>
          </cell>
        </row>
        <row r="87">
          <cell r="C87">
            <v>1046908233</v>
          </cell>
        </row>
        <row r="88">
          <cell r="C88">
            <v>1059785183</v>
          </cell>
        </row>
        <row r="89">
          <cell r="C89">
            <v>71240897</v>
          </cell>
        </row>
        <row r="90">
          <cell r="C90">
            <v>77180389</v>
          </cell>
        </row>
        <row r="91">
          <cell r="C91">
            <v>1017135352</v>
          </cell>
        </row>
        <row r="92">
          <cell r="C92">
            <v>1023626051</v>
          </cell>
        </row>
        <row r="93">
          <cell r="C93">
            <v>1035390024</v>
          </cell>
        </row>
        <row r="94">
          <cell r="C94">
            <v>1007350885</v>
          </cell>
        </row>
        <row r="95">
          <cell r="C95">
            <v>1017137082</v>
          </cell>
        </row>
        <row r="96">
          <cell r="C96">
            <v>71255077</v>
          </cell>
        </row>
        <row r="97">
          <cell r="C97">
            <v>1152685950</v>
          </cell>
        </row>
        <row r="98">
          <cell r="C98">
            <v>1038122028</v>
          </cell>
        </row>
        <row r="99">
          <cell r="C99">
            <v>1035229764</v>
          </cell>
        </row>
        <row r="100">
          <cell r="C100">
            <v>1038410985</v>
          </cell>
        </row>
        <row r="101">
          <cell r="C101">
            <v>1017259463</v>
          </cell>
        </row>
        <row r="102">
          <cell r="C102">
            <v>98526601</v>
          </cell>
        </row>
        <row r="103">
          <cell r="C103">
            <v>11051770</v>
          </cell>
        </row>
        <row r="104">
          <cell r="C104">
            <v>1007405117</v>
          </cell>
        </row>
        <row r="105">
          <cell r="C105">
            <v>8111709</v>
          </cell>
        </row>
        <row r="106">
          <cell r="C106">
            <v>1043966080</v>
          </cell>
        </row>
        <row r="107">
          <cell r="C107">
            <v>1064977644</v>
          </cell>
        </row>
        <row r="108">
          <cell r="C108">
            <v>1035302066</v>
          </cell>
        </row>
        <row r="109">
          <cell r="C109">
            <v>1017123445</v>
          </cell>
        </row>
        <row r="110">
          <cell r="C110">
            <v>1104435913</v>
          </cell>
        </row>
        <row r="111">
          <cell r="C111">
            <v>72292181</v>
          </cell>
        </row>
        <row r="112">
          <cell r="C112">
            <v>71716296</v>
          </cell>
        </row>
        <row r="113">
          <cell r="C113">
            <v>1214735282</v>
          </cell>
        </row>
        <row r="114">
          <cell r="C114">
            <v>15389113</v>
          </cell>
        </row>
        <row r="115">
          <cell r="C115">
            <v>71193371</v>
          </cell>
        </row>
        <row r="116">
          <cell r="C116">
            <v>1026132129</v>
          </cell>
        </row>
        <row r="117">
          <cell r="C117">
            <v>1001339867</v>
          </cell>
        </row>
        <row r="118">
          <cell r="C118">
            <v>1038359779</v>
          </cell>
        </row>
        <row r="119">
          <cell r="C119">
            <v>1007895792</v>
          </cell>
        </row>
        <row r="120">
          <cell r="C120">
            <v>1104434844</v>
          </cell>
        </row>
        <row r="121">
          <cell r="C121">
            <v>1023800151</v>
          </cell>
        </row>
        <row r="122">
          <cell r="C122">
            <v>1017122693</v>
          </cell>
        </row>
        <row r="123">
          <cell r="C123">
            <v>71940646</v>
          </cell>
        </row>
        <row r="124">
          <cell r="C124">
            <v>1017250387</v>
          </cell>
        </row>
        <row r="125">
          <cell r="C125">
            <v>1001164942</v>
          </cell>
        </row>
        <row r="126">
          <cell r="C126">
            <v>1216714688</v>
          </cell>
        </row>
        <row r="127">
          <cell r="C127">
            <v>1035392195</v>
          </cell>
        </row>
        <row r="128">
          <cell r="C128">
            <v>1038546322</v>
          </cell>
        </row>
        <row r="129">
          <cell r="C129">
            <v>1017213930</v>
          </cell>
        </row>
        <row r="130">
          <cell r="C130">
            <v>1128424263</v>
          </cell>
        </row>
        <row r="131">
          <cell r="C131">
            <v>43564698</v>
          </cell>
        </row>
        <row r="132">
          <cell r="C132">
            <v>1039453053</v>
          </cell>
        </row>
        <row r="133">
          <cell r="C133">
            <v>43998818</v>
          </cell>
        </row>
        <row r="134">
          <cell r="C134">
            <v>32109049</v>
          </cell>
        </row>
        <row r="135">
          <cell r="C135">
            <v>1148205632</v>
          </cell>
        </row>
        <row r="136">
          <cell r="C136">
            <v>1036606601</v>
          </cell>
        </row>
        <row r="137">
          <cell r="C137">
            <v>1037525231</v>
          </cell>
        </row>
        <row r="138">
          <cell r="C138">
            <v>1036619504</v>
          </cell>
        </row>
        <row r="139">
          <cell r="C139">
            <v>1040490940</v>
          </cell>
        </row>
        <row r="140">
          <cell r="C140">
            <v>80421933</v>
          </cell>
        </row>
        <row r="141">
          <cell r="C141">
            <v>71185721</v>
          </cell>
        </row>
        <row r="142">
          <cell r="C142">
            <v>1000535723</v>
          </cell>
        </row>
        <row r="143">
          <cell r="C143">
            <v>71797129</v>
          </cell>
        </row>
        <row r="144">
          <cell r="C144">
            <v>1036654757</v>
          </cell>
        </row>
        <row r="145">
          <cell r="C145">
            <v>1036656630</v>
          </cell>
        </row>
        <row r="146">
          <cell r="C146">
            <v>1026152720</v>
          </cell>
        </row>
        <row r="147">
          <cell r="C147">
            <v>21816254</v>
          </cell>
        </row>
        <row r="148">
          <cell r="C148">
            <v>43897057</v>
          </cell>
        </row>
        <row r="149">
          <cell r="C149">
            <v>1013456605</v>
          </cell>
        </row>
        <row r="150">
          <cell r="C150">
            <v>43713686</v>
          </cell>
        </row>
        <row r="151">
          <cell r="C151">
            <v>21450123</v>
          </cell>
        </row>
        <row r="152">
          <cell r="C152">
            <v>43709137</v>
          </cell>
        </row>
        <row r="153">
          <cell r="C153">
            <v>39410811</v>
          </cell>
        </row>
        <row r="154">
          <cell r="C154">
            <v>43400165</v>
          </cell>
        </row>
        <row r="155">
          <cell r="C155">
            <v>43588288</v>
          </cell>
        </row>
        <row r="156">
          <cell r="C156">
            <v>42901905</v>
          </cell>
        </row>
        <row r="157">
          <cell r="C157">
            <v>22029114</v>
          </cell>
        </row>
        <row r="158">
          <cell r="C158">
            <v>32854684</v>
          </cell>
        </row>
        <row r="159">
          <cell r="C159">
            <v>1045025009</v>
          </cell>
        </row>
        <row r="160">
          <cell r="C160">
            <v>42114057</v>
          </cell>
        </row>
        <row r="161">
          <cell r="C161">
            <v>1042709524</v>
          </cell>
        </row>
        <row r="162">
          <cell r="C162">
            <v>43634169</v>
          </cell>
        </row>
        <row r="163">
          <cell r="C163">
            <v>43576931</v>
          </cell>
        </row>
        <row r="164">
          <cell r="C164">
            <v>43893879</v>
          </cell>
        </row>
        <row r="165">
          <cell r="C165">
            <v>43252396</v>
          </cell>
        </row>
        <row r="166">
          <cell r="C166">
            <v>43616379</v>
          </cell>
        </row>
        <row r="167">
          <cell r="C167">
            <v>32181722</v>
          </cell>
        </row>
        <row r="168">
          <cell r="C168">
            <v>43684441</v>
          </cell>
        </row>
        <row r="169">
          <cell r="C169">
            <v>1193381312</v>
          </cell>
        </row>
        <row r="170">
          <cell r="C170">
            <v>44003511</v>
          </cell>
        </row>
        <row r="171">
          <cell r="C171">
            <v>39167128</v>
          </cell>
        </row>
        <row r="172">
          <cell r="C172">
            <v>43453077</v>
          </cell>
        </row>
        <row r="173">
          <cell r="C173">
            <v>46646877</v>
          </cell>
        </row>
        <row r="174">
          <cell r="C174">
            <v>43605905</v>
          </cell>
        </row>
        <row r="175">
          <cell r="C175">
            <v>43424560</v>
          </cell>
        </row>
        <row r="176">
          <cell r="C176">
            <v>43262022</v>
          </cell>
        </row>
        <row r="177">
          <cell r="C177">
            <v>71267632</v>
          </cell>
        </row>
        <row r="178">
          <cell r="C178">
            <v>43142675</v>
          </cell>
        </row>
        <row r="179">
          <cell r="C179">
            <v>32104403</v>
          </cell>
        </row>
        <row r="180">
          <cell r="C180">
            <v>1152222433</v>
          </cell>
        </row>
        <row r="181">
          <cell r="C181">
            <v>1020463234</v>
          </cell>
        </row>
        <row r="182">
          <cell r="C182">
            <v>43158844</v>
          </cell>
        </row>
        <row r="183">
          <cell r="C183">
            <v>71699604</v>
          </cell>
        </row>
        <row r="184">
          <cell r="C184">
            <v>43400074</v>
          </cell>
        </row>
        <row r="185">
          <cell r="C185">
            <v>43114186</v>
          </cell>
        </row>
        <row r="186">
          <cell r="C186">
            <v>39318263</v>
          </cell>
        </row>
        <row r="187">
          <cell r="C187">
            <v>39274787</v>
          </cell>
        </row>
        <row r="188">
          <cell r="C188">
            <v>5004928403</v>
          </cell>
        </row>
        <row r="189">
          <cell r="C189">
            <v>39289198</v>
          </cell>
        </row>
        <row r="190">
          <cell r="C190">
            <v>32351060</v>
          </cell>
        </row>
        <row r="191">
          <cell r="C191">
            <v>1027959752</v>
          </cell>
        </row>
        <row r="192">
          <cell r="C192">
            <v>32554158</v>
          </cell>
        </row>
        <row r="193">
          <cell r="C193">
            <v>1017122017</v>
          </cell>
        </row>
        <row r="194">
          <cell r="C194">
            <v>4517627</v>
          </cell>
        </row>
        <row r="195">
          <cell r="C195">
            <v>98531885</v>
          </cell>
        </row>
        <row r="196">
          <cell r="C196">
            <v>1033342141</v>
          </cell>
        </row>
        <row r="197">
          <cell r="C197">
            <v>32141582</v>
          </cell>
        </row>
        <row r="198">
          <cell r="C198">
            <v>1152706577</v>
          </cell>
        </row>
        <row r="199">
          <cell r="C199">
            <v>43153207</v>
          </cell>
        </row>
        <row r="200">
          <cell r="C200">
            <v>43971052</v>
          </cell>
        </row>
        <row r="201">
          <cell r="C201">
            <v>1028039500</v>
          </cell>
        </row>
        <row r="202">
          <cell r="C202">
            <v>71312362</v>
          </cell>
        </row>
        <row r="203">
          <cell r="C203">
            <v>1073976622</v>
          </cell>
        </row>
        <row r="204">
          <cell r="C204">
            <v>1152445610</v>
          </cell>
        </row>
        <row r="205">
          <cell r="C205">
            <v>52005287</v>
          </cell>
        </row>
        <row r="206">
          <cell r="C206">
            <v>30581746</v>
          </cell>
        </row>
        <row r="207">
          <cell r="C207">
            <v>42899961</v>
          </cell>
        </row>
        <row r="208">
          <cell r="C208">
            <v>32103295</v>
          </cell>
        </row>
        <row r="209">
          <cell r="C209">
            <v>1036925199</v>
          </cell>
        </row>
        <row r="210">
          <cell r="C210">
            <v>39284186</v>
          </cell>
        </row>
        <row r="211">
          <cell r="C211">
            <v>39447681</v>
          </cell>
        </row>
        <row r="212">
          <cell r="C212">
            <v>43480384</v>
          </cell>
        </row>
        <row r="213">
          <cell r="C213">
            <v>1000207500</v>
          </cell>
        </row>
        <row r="214">
          <cell r="C214">
            <v>1007448804</v>
          </cell>
        </row>
        <row r="215">
          <cell r="C215">
            <v>1037666644</v>
          </cell>
        </row>
        <row r="216">
          <cell r="C216">
            <v>1152466644</v>
          </cell>
        </row>
        <row r="217">
          <cell r="C217">
            <v>1039465117</v>
          </cell>
        </row>
        <row r="218">
          <cell r="C218">
            <v>1216728513</v>
          </cell>
        </row>
        <row r="219">
          <cell r="C219">
            <v>64523713</v>
          </cell>
        </row>
        <row r="220">
          <cell r="C220">
            <v>43455764</v>
          </cell>
        </row>
        <row r="221">
          <cell r="C221">
            <v>1039596334</v>
          </cell>
        </row>
        <row r="222">
          <cell r="C222">
            <v>42939755</v>
          </cell>
        </row>
        <row r="223">
          <cell r="C223">
            <v>1038771202</v>
          </cell>
        </row>
        <row r="224">
          <cell r="C224">
            <v>1039682580</v>
          </cell>
        </row>
        <row r="225">
          <cell r="C225">
            <v>1001988073</v>
          </cell>
        </row>
        <row r="226">
          <cell r="C226">
            <v>98649793</v>
          </cell>
        </row>
        <row r="227">
          <cell r="C227">
            <v>71172911</v>
          </cell>
        </row>
        <row r="228">
          <cell r="C228">
            <v>15402486</v>
          </cell>
        </row>
        <row r="229">
          <cell r="C229">
            <v>98451360</v>
          </cell>
        </row>
        <row r="230">
          <cell r="C230">
            <v>43153666</v>
          </cell>
        </row>
        <row r="231">
          <cell r="C231">
            <v>1035916549</v>
          </cell>
        </row>
        <row r="232">
          <cell r="C232">
            <v>1076327746</v>
          </cell>
        </row>
        <row r="233">
          <cell r="C233">
            <v>77031070</v>
          </cell>
        </row>
        <row r="234">
          <cell r="C234">
            <v>1038411166</v>
          </cell>
        </row>
        <row r="235">
          <cell r="C235">
            <v>1003263366</v>
          </cell>
        </row>
        <row r="236">
          <cell r="C236">
            <v>98695717</v>
          </cell>
        </row>
        <row r="237">
          <cell r="C237">
            <v>1017250516</v>
          </cell>
        </row>
        <row r="238">
          <cell r="C238">
            <v>39389316</v>
          </cell>
        </row>
        <row r="239">
          <cell r="C239">
            <v>1077455748</v>
          </cell>
        </row>
        <row r="240">
          <cell r="C240">
            <v>1027943830</v>
          </cell>
        </row>
        <row r="241">
          <cell r="C241">
            <v>35697372</v>
          </cell>
        </row>
        <row r="242">
          <cell r="C242">
            <v>32144786</v>
          </cell>
        </row>
        <row r="243">
          <cell r="C243">
            <v>43470846</v>
          </cell>
        </row>
        <row r="244">
          <cell r="C244">
            <v>1047370968</v>
          </cell>
        </row>
        <row r="245">
          <cell r="C245">
            <v>1040493309</v>
          </cell>
        </row>
        <row r="246">
          <cell r="C246">
            <v>1001849546</v>
          </cell>
        </row>
        <row r="247">
          <cell r="C247">
            <v>43876459</v>
          </cell>
        </row>
        <row r="248">
          <cell r="C248">
            <v>35586620</v>
          </cell>
        </row>
        <row r="249">
          <cell r="C249">
            <v>1007533314</v>
          </cell>
        </row>
        <row r="250">
          <cell r="C250">
            <v>1214718293</v>
          </cell>
        </row>
        <row r="251">
          <cell r="C251">
            <v>11811959</v>
          </cell>
        </row>
        <row r="252">
          <cell r="C252">
            <v>1033336173</v>
          </cell>
        </row>
        <row r="253">
          <cell r="C253">
            <v>1036653319</v>
          </cell>
        </row>
        <row r="254">
          <cell r="C254">
            <v>1152710337</v>
          </cell>
        </row>
        <row r="255">
          <cell r="C255">
            <v>1001501104</v>
          </cell>
        </row>
        <row r="256">
          <cell r="C256">
            <v>42152131</v>
          </cell>
        </row>
        <row r="257">
          <cell r="C257">
            <v>1022097695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D8ABF-F829-4AF3-ACEB-D001A1498F32}">
  <sheetPr filterMode="1"/>
  <dimension ref="A1:BI423"/>
  <sheetViews>
    <sheetView topLeftCell="AI1" zoomScale="80" zoomScaleNormal="80" workbookViewId="0">
      <selection activeCell="B8" sqref="B8"/>
    </sheetView>
  </sheetViews>
  <sheetFormatPr baseColWidth="10" defaultColWidth="7.625" defaultRowHeight="17.25"/>
  <cols>
    <col min="1" max="1" width="8" style="1" bestFit="1" customWidth="1"/>
    <col min="2" max="2" width="25.125" style="57" customWidth="1"/>
    <col min="3" max="3" width="72.75" style="1" customWidth="1"/>
    <col min="4" max="4" width="22.625" style="1" customWidth="1"/>
    <col min="5" max="5" width="12.625" style="1" customWidth="1"/>
    <col min="6" max="6" width="17" style="53" customWidth="1"/>
    <col min="7" max="7" width="21.375" style="53" customWidth="1"/>
    <col min="8" max="8" width="16.5" style="1" customWidth="1"/>
    <col min="9" max="9" width="14.75" style="2" customWidth="1"/>
    <col min="10" max="10" width="16.125" style="70" customWidth="1"/>
    <col min="11" max="11" width="16.125" style="1" customWidth="1"/>
    <col min="12" max="13" width="20.75" style="44" customWidth="1"/>
    <col min="14" max="14" width="7.625" style="16" customWidth="1"/>
    <col min="15" max="15" width="23.875" style="1" customWidth="1"/>
    <col min="16" max="16" width="23.5" style="1" customWidth="1"/>
    <col min="17" max="17" width="17.25" style="1" customWidth="1"/>
    <col min="18" max="18" width="13.375" style="1" customWidth="1"/>
    <col min="19" max="21" width="10.625" style="1" customWidth="1"/>
    <col min="22" max="22" width="12.25" style="1" customWidth="1"/>
    <col min="23" max="47" width="10.625" style="1" customWidth="1"/>
    <col min="48" max="48" width="12.5" style="1" customWidth="1"/>
    <col min="49" max="58" width="10.625" style="1" customWidth="1"/>
    <col min="59" max="59" width="7.625" style="1"/>
    <col min="60" max="60" width="10.25" style="1" customWidth="1"/>
    <col min="61" max="61" width="18.375" style="16" customWidth="1"/>
    <col min="62" max="16384" width="7.625" style="1"/>
  </cols>
  <sheetData>
    <row r="1" spans="1:61" ht="31.5" customHeight="1">
      <c r="A1" s="167" t="s">
        <v>46</v>
      </c>
      <c r="B1" s="168"/>
      <c r="C1" s="167"/>
      <c r="D1" s="167"/>
      <c r="E1" s="167"/>
      <c r="F1" s="167"/>
      <c r="G1" s="167"/>
      <c r="H1" s="167"/>
      <c r="I1" s="167"/>
      <c r="J1" s="167"/>
      <c r="K1" s="167"/>
      <c r="L1" s="169"/>
      <c r="M1" s="37"/>
      <c r="N1" s="31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</row>
    <row r="2" spans="1:61" ht="31.5" customHeight="1">
      <c r="A2" s="167"/>
      <c r="B2" s="168"/>
      <c r="C2" s="167"/>
      <c r="D2" s="167"/>
      <c r="E2" s="167"/>
      <c r="F2" s="167"/>
      <c r="G2" s="167"/>
      <c r="H2" s="167"/>
      <c r="I2" s="167"/>
      <c r="J2" s="167"/>
      <c r="K2" s="167"/>
      <c r="L2" s="169"/>
      <c r="M2" s="37"/>
      <c r="N2" s="31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</row>
    <row r="3" spans="1:61" ht="24" customHeight="1">
      <c r="A3" s="170" t="s">
        <v>0</v>
      </c>
      <c r="B3" s="171"/>
      <c r="C3" s="174" t="e">
        <f>#REF!</f>
        <v>#REF!</v>
      </c>
      <c r="D3" s="174"/>
      <c r="E3" s="174"/>
      <c r="F3" s="174"/>
      <c r="G3" s="174"/>
      <c r="H3" s="174"/>
      <c r="I3" s="174"/>
      <c r="J3" s="174"/>
      <c r="K3" s="174"/>
      <c r="L3" s="175"/>
      <c r="M3" s="38"/>
      <c r="N3" s="32"/>
    </row>
    <row r="4" spans="1:61">
      <c r="A4" s="172"/>
      <c r="B4" s="173"/>
      <c r="C4" s="176"/>
      <c r="D4" s="176"/>
      <c r="E4" s="176"/>
      <c r="F4" s="176"/>
      <c r="G4" s="176"/>
      <c r="H4" s="176"/>
      <c r="I4" s="176"/>
      <c r="J4" s="176"/>
      <c r="K4" s="176"/>
      <c r="L4" s="177"/>
      <c r="M4" s="38"/>
      <c r="N4" s="32"/>
    </row>
    <row r="5" spans="1:61" ht="0.75" customHeight="1">
      <c r="A5" s="172"/>
      <c r="B5" s="173"/>
      <c r="C5" s="176"/>
      <c r="D5" s="176"/>
      <c r="E5" s="176"/>
      <c r="F5" s="176"/>
      <c r="G5" s="176"/>
      <c r="H5" s="176"/>
      <c r="I5" s="176"/>
      <c r="J5" s="176"/>
      <c r="K5" s="176"/>
      <c r="L5" s="177"/>
      <c r="M5" s="38"/>
      <c r="N5" s="32"/>
    </row>
    <row r="6" spans="1:61" ht="61.5" customHeight="1">
      <c r="A6" s="172"/>
      <c r="B6" s="173"/>
      <c r="C6" s="176"/>
      <c r="D6" s="176"/>
      <c r="E6" s="176"/>
      <c r="F6" s="176"/>
      <c r="G6" s="176"/>
      <c r="H6" s="176"/>
      <c r="I6" s="176"/>
      <c r="J6" s="176"/>
      <c r="K6" s="176"/>
      <c r="L6" s="177"/>
      <c r="M6" s="39"/>
      <c r="N6" s="14"/>
      <c r="O6" s="30" t="e">
        <f>VLOOKUP(O8,#REF!,2,0)</f>
        <v>#REF!</v>
      </c>
      <c r="P6" s="19" t="e">
        <f>VLOOKUP(P8,#REF!,2,0)</f>
        <v>#REF!</v>
      </c>
      <c r="Q6" s="19" t="e">
        <f>VLOOKUP(Q8,#REF!,2,0)</f>
        <v>#REF!</v>
      </c>
      <c r="R6" s="19" t="e">
        <f>VLOOKUP(R8,#REF!,2,0)</f>
        <v>#REF!</v>
      </c>
      <c r="S6" s="19" t="e">
        <f>VLOOKUP(S8,#REF!,2,0)</f>
        <v>#REF!</v>
      </c>
      <c r="T6" s="19" t="e">
        <f>VLOOKUP(T8,#REF!,2,0)</f>
        <v>#REF!</v>
      </c>
      <c r="U6" s="19" t="e">
        <f>VLOOKUP(U8,#REF!,2,0)</f>
        <v>#REF!</v>
      </c>
      <c r="V6" s="19" t="e">
        <f>VLOOKUP(V8,#REF!,2,0)</f>
        <v>#REF!</v>
      </c>
      <c r="W6" s="19" t="e">
        <f>VLOOKUP(W8,#REF!,2,0)</f>
        <v>#REF!</v>
      </c>
      <c r="X6" s="19" t="e">
        <f>VLOOKUP(X8,#REF!,2,0)</f>
        <v>#REF!</v>
      </c>
      <c r="Y6" s="19" t="e">
        <f>VLOOKUP(Y8,#REF!,2,0)</f>
        <v>#REF!</v>
      </c>
      <c r="Z6" s="19" t="e">
        <f>VLOOKUP(Z8,#REF!,2,0)</f>
        <v>#REF!</v>
      </c>
      <c r="AA6" s="19" t="e">
        <f>VLOOKUP(AA8,#REF!,2,0)</f>
        <v>#REF!</v>
      </c>
      <c r="AB6" s="19" t="e">
        <f>VLOOKUP(AB8,#REF!,2,0)</f>
        <v>#REF!</v>
      </c>
      <c r="AC6" s="19" t="e">
        <f>VLOOKUP(AC8,#REF!,2,0)</f>
        <v>#REF!</v>
      </c>
      <c r="AD6" s="19" t="e">
        <f>VLOOKUP(AD8,#REF!,2,0)</f>
        <v>#REF!</v>
      </c>
      <c r="AE6" s="19" t="e">
        <f>VLOOKUP(AE8,#REF!,2,0)</f>
        <v>#REF!</v>
      </c>
      <c r="AF6" s="19" t="e">
        <f>VLOOKUP(AF8,#REF!,2,0)</f>
        <v>#REF!</v>
      </c>
      <c r="AG6" s="19" t="e">
        <f>VLOOKUP(AG8,#REF!,2,0)</f>
        <v>#REF!</v>
      </c>
      <c r="AH6" s="19" t="e">
        <f>VLOOKUP(AH8,#REF!,2,0)</f>
        <v>#REF!</v>
      </c>
      <c r="AI6" s="19" t="e">
        <f>VLOOKUP(AI8,#REF!,2,0)</f>
        <v>#REF!</v>
      </c>
      <c r="AJ6" s="19" t="e">
        <f>VLOOKUP(AJ8,#REF!,2,0)</f>
        <v>#REF!</v>
      </c>
      <c r="AK6" s="19" t="e">
        <f>VLOOKUP(AK8,#REF!,2,0)</f>
        <v>#REF!</v>
      </c>
      <c r="AL6" s="19" t="e">
        <f>VLOOKUP(AL8,#REF!,2,0)</f>
        <v>#REF!</v>
      </c>
      <c r="AM6" s="19" t="e">
        <f>VLOOKUP(AM8,#REF!,2,0)</f>
        <v>#REF!</v>
      </c>
      <c r="AN6" s="19" t="e">
        <f>VLOOKUP(AN8,#REF!,2,0)</f>
        <v>#REF!</v>
      </c>
      <c r="AO6" s="19" t="e">
        <f>VLOOKUP(AO8,#REF!,2,0)</f>
        <v>#REF!</v>
      </c>
      <c r="AP6" s="19" t="e">
        <f>VLOOKUP(AP8,#REF!,2,0)</f>
        <v>#REF!</v>
      </c>
      <c r="AQ6" s="19" t="e">
        <f>VLOOKUP(AQ8,#REF!,2,0)</f>
        <v>#REF!</v>
      </c>
      <c r="AR6" s="19" t="e">
        <f>VLOOKUP(AR8,#REF!,2,0)</f>
        <v>#REF!</v>
      </c>
      <c r="AS6" s="19" t="e">
        <f>VLOOKUP(AS8,#REF!,2,0)</f>
        <v>#REF!</v>
      </c>
      <c r="AT6" s="19" t="e">
        <f>VLOOKUP(AT8,#REF!,2,0)</f>
        <v>#REF!</v>
      </c>
      <c r="AU6" s="19" t="e">
        <f>VLOOKUP(AU8,#REF!,2,0)</f>
        <v>#REF!</v>
      </c>
      <c r="AV6" s="19" t="e">
        <f>VLOOKUP(AV8,#REF!,2,0)</f>
        <v>#REF!</v>
      </c>
      <c r="AW6" s="19" t="e">
        <f>VLOOKUP(AW8,#REF!,2,0)</f>
        <v>#REF!</v>
      </c>
      <c r="AX6" s="19" t="e">
        <f>VLOOKUP(AX8,#REF!,2,0)</f>
        <v>#REF!</v>
      </c>
      <c r="AY6" s="19" t="e">
        <f>VLOOKUP(AY8,#REF!,2,0)</f>
        <v>#REF!</v>
      </c>
      <c r="AZ6" s="19" t="e">
        <f>VLOOKUP(AZ8,#REF!,2,0)</f>
        <v>#REF!</v>
      </c>
      <c r="BA6" s="19" t="e">
        <f>VLOOKUP(BA8,#REF!,2,0)</f>
        <v>#REF!</v>
      </c>
      <c r="BB6" s="19" t="e">
        <f>#REF!</f>
        <v>#REF!</v>
      </c>
      <c r="BC6" s="19" t="e">
        <f>#REF!</f>
        <v>#REF!</v>
      </c>
      <c r="BD6" s="19" t="e">
        <f>#REF!</f>
        <v>#REF!</v>
      </c>
      <c r="BE6" s="19" t="e">
        <f>#REF!</f>
        <v>#REF!</v>
      </c>
      <c r="BF6" s="19" t="e">
        <f>#REF!</f>
        <v>#REF!</v>
      </c>
    </row>
    <row r="7" spans="1:61" ht="33.75" customHeight="1">
      <c r="C7" s="21"/>
      <c r="D7" s="21"/>
      <c r="I7" s="1"/>
      <c r="M7" s="39"/>
      <c r="N7" s="14"/>
      <c r="O7" s="30" t="e">
        <f>VLOOKUP(O8,#REF!,3,0)</f>
        <v>#REF!</v>
      </c>
      <c r="P7" s="19" t="e">
        <f>VLOOKUP(P8,#REF!,3,0)</f>
        <v>#REF!</v>
      </c>
      <c r="Q7" s="19" t="e">
        <f>VLOOKUP(Q8,#REF!,3,0)</f>
        <v>#REF!</v>
      </c>
      <c r="R7" s="19" t="e">
        <f>VLOOKUP(R8,#REF!,3,0)</f>
        <v>#REF!</v>
      </c>
      <c r="S7" s="19" t="e">
        <f>VLOOKUP(S8,#REF!,3,0)</f>
        <v>#REF!</v>
      </c>
      <c r="T7" s="19" t="e">
        <f>VLOOKUP(T8,#REF!,3,0)</f>
        <v>#REF!</v>
      </c>
      <c r="U7" s="19" t="e">
        <f>VLOOKUP(U8,#REF!,3,0)</f>
        <v>#REF!</v>
      </c>
      <c r="V7" s="19" t="e">
        <f>VLOOKUP(V8,#REF!,3,0)</f>
        <v>#REF!</v>
      </c>
      <c r="W7" s="19" t="e">
        <f>VLOOKUP(W8,#REF!,3,0)</f>
        <v>#REF!</v>
      </c>
      <c r="X7" s="19" t="e">
        <f>VLOOKUP(X8,#REF!,3,0)</f>
        <v>#REF!</v>
      </c>
      <c r="Y7" s="19" t="e">
        <f>VLOOKUP(Y8,#REF!,3,0)</f>
        <v>#REF!</v>
      </c>
      <c r="Z7" s="19" t="e">
        <f>VLOOKUP(Z8,#REF!,3,0)</f>
        <v>#REF!</v>
      </c>
      <c r="AA7" s="19" t="e">
        <f>VLOOKUP(AA8,#REF!,3,0)</f>
        <v>#REF!</v>
      </c>
      <c r="AB7" s="19" t="e">
        <f>VLOOKUP(AB8,#REF!,3,0)</f>
        <v>#REF!</v>
      </c>
      <c r="AC7" s="19" t="e">
        <f>VLOOKUP(AC8,#REF!,3,0)</f>
        <v>#REF!</v>
      </c>
      <c r="AD7" s="19" t="e">
        <f>VLOOKUP(AD8,#REF!,3,0)</f>
        <v>#REF!</v>
      </c>
      <c r="AE7" s="19" t="e">
        <f>VLOOKUP(AE8,#REF!,3,0)</f>
        <v>#REF!</v>
      </c>
      <c r="AF7" s="19" t="e">
        <f>VLOOKUP(AF8,#REF!,3,0)</f>
        <v>#REF!</v>
      </c>
      <c r="AG7" s="19" t="e">
        <f>VLOOKUP(AG8,#REF!,3,0)</f>
        <v>#REF!</v>
      </c>
      <c r="AH7" s="19" t="e">
        <f>VLOOKUP(AH8,#REF!,3,0)</f>
        <v>#REF!</v>
      </c>
      <c r="AI7" s="19" t="e">
        <f>VLOOKUP(AI8,#REF!,3,0)</f>
        <v>#REF!</v>
      </c>
      <c r="AJ7" s="19" t="e">
        <f>VLOOKUP(AJ8,#REF!,3,0)</f>
        <v>#REF!</v>
      </c>
      <c r="AK7" s="19" t="e">
        <f>VLOOKUP(AK8,#REF!,3,0)</f>
        <v>#REF!</v>
      </c>
      <c r="AL7" s="19" t="e">
        <f>VLOOKUP(AL8,#REF!,3,0)</f>
        <v>#REF!</v>
      </c>
      <c r="AM7" s="19" t="e">
        <f>VLOOKUP(AM8,#REF!,3,0)</f>
        <v>#REF!</v>
      </c>
      <c r="AN7" s="19" t="e">
        <f>VLOOKUP(AN8,#REF!,3,0)</f>
        <v>#REF!</v>
      </c>
      <c r="AO7" s="19" t="e">
        <f>VLOOKUP(AO8,#REF!,3,0)</f>
        <v>#REF!</v>
      </c>
      <c r="AP7" s="19" t="e">
        <f>VLOOKUP(AP8,#REF!,3,0)</f>
        <v>#REF!</v>
      </c>
      <c r="AQ7" s="19" t="e">
        <f>VLOOKUP(AQ8,#REF!,3,0)</f>
        <v>#REF!</v>
      </c>
      <c r="AR7" s="19" t="e">
        <f>VLOOKUP(AR8,#REF!,3,0)</f>
        <v>#REF!</v>
      </c>
      <c r="AS7" s="19" t="e">
        <f>VLOOKUP(AS8,#REF!,3,0)</f>
        <v>#REF!</v>
      </c>
      <c r="AT7" s="19" t="e">
        <f>VLOOKUP(AT8,#REF!,3,0)</f>
        <v>#REF!</v>
      </c>
      <c r="AU7" s="19" t="e">
        <f>VLOOKUP(AU8,#REF!,3,0)</f>
        <v>#REF!</v>
      </c>
      <c r="AV7" s="19" t="e">
        <f>VLOOKUP(AV8,#REF!,3,0)</f>
        <v>#REF!</v>
      </c>
      <c r="AW7" s="19" t="e">
        <f>VLOOKUP(AW8,#REF!,3,0)</f>
        <v>#REF!</v>
      </c>
      <c r="AX7" s="19" t="e">
        <f>VLOOKUP(AX8,#REF!,3,0)</f>
        <v>#REF!</v>
      </c>
      <c r="AY7" s="19" t="e">
        <f>VLOOKUP(AY8,#REF!,3,0)</f>
        <v>#REF!</v>
      </c>
      <c r="AZ7" s="19" t="e">
        <f>VLOOKUP(AZ8,#REF!,3,0)</f>
        <v>#REF!</v>
      </c>
      <c r="BA7" s="19" t="e">
        <f>VLOOKUP(BA8,#REF!,3,0)</f>
        <v>#REF!</v>
      </c>
      <c r="BB7" s="19" t="e">
        <f>#REF!</f>
        <v>#REF!</v>
      </c>
      <c r="BC7" s="19" t="e">
        <f>#REF!</f>
        <v>#REF!</v>
      </c>
      <c r="BD7" s="19" t="e">
        <f>#REF!</f>
        <v>#REF!</v>
      </c>
      <c r="BE7" s="19" t="e">
        <f>#REF!</f>
        <v>#REF!</v>
      </c>
      <c r="BF7" s="19" t="e">
        <f>#REF!</f>
        <v>#REF!</v>
      </c>
      <c r="BH7" s="163" t="s">
        <v>52</v>
      </c>
      <c r="BI7" s="164"/>
    </row>
    <row r="8" spans="1:61" ht="44.25" customHeight="1">
      <c r="A8" s="6" t="s">
        <v>53</v>
      </c>
      <c r="B8" s="58" t="s">
        <v>54</v>
      </c>
      <c r="C8" s="6" t="s">
        <v>55</v>
      </c>
      <c r="D8" s="6" t="s">
        <v>56</v>
      </c>
      <c r="E8" s="25" t="s">
        <v>57</v>
      </c>
      <c r="F8" s="54" t="s">
        <v>58</v>
      </c>
      <c r="G8" s="54" t="s">
        <v>59</v>
      </c>
      <c r="H8" s="25" t="s">
        <v>60</v>
      </c>
      <c r="I8" s="26" t="s">
        <v>48</v>
      </c>
      <c r="J8" s="68" t="s">
        <v>49</v>
      </c>
      <c r="K8" s="6" t="s">
        <v>61</v>
      </c>
      <c r="L8" s="48" t="s">
        <v>51</v>
      </c>
      <c r="M8" s="40" t="s">
        <v>62</v>
      </c>
      <c r="N8" s="33"/>
      <c r="O8" s="30" t="s">
        <v>63</v>
      </c>
      <c r="P8" s="19" t="s">
        <v>64</v>
      </c>
      <c r="Q8" s="19" t="s">
        <v>65</v>
      </c>
      <c r="R8" s="19" t="s">
        <v>66</v>
      </c>
      <c r="S8" s="19" t="s">
        <v>67</v>
      </c>
      <c r="T8" s="19" t="s">
        <v>68</v>
      </c>
      <c r="U8" s="19" t="s">
        <v>69</v>
      </c>
      <c r="V8" s="19" t="s">
        <v>70</v>
      </c>
      <c r="W8" s="19" t="s">
        <v>71</v>
      </c>
      <c r="X8" s="19" t="s">
        <v>72</v>
      </c>
      <c r="Y8" s="19" t="s">
        <v>73</v>
      </c>
      <c r="Z8" s="19" t="s">
        <v>74</v>
      </c>
      <c r="AA8" s="19" t="s">
        <v>75</v>
      </c>
      <c r="AB8" s="19" t="s">
        <v>76</v>
      </c>
      <c r="AC8" s="19" t="s">
        <v>77</v>
      </c>
      <c r="AD8" s="19" t="s">
        <v>78</v>
      </c>
      <c r="AE8" s="19" t="s">
        <v>79</v>
      </c>
      <c r="AF8" s="19" t="s">
        <v>80</v>
      </c>
      <c r="AG8" s="19" t="s">
        <v>81</v>
      </c>
      <c r="AH8" s="19" t="s">
        <v>82</v>
      </c>
      <c r="AI8" s="19" t="s">
        <v>83</v>
      </c>
      <c r="AJ8" s="19" t="s">
        <v>84</v>
      </c>
      <c r="AK8" s="19" t="s">
        <v>85</v>
      </c>
      <c r="AL8" s="19" t="s">
        <v>86</v>
      </c>
      <c r="AM8" s="19" t="s">
        <v>87</v>
      </c>
      <c r="AN8" s="19" t="s">
        <v>88</v>
      </c>
      <c r="AO8" s="19" t="s">
        <v>89</v>
      </c>
      <c r="AP8" s="19" t="s">
        <v>90</v>
      </c>
      <c r="AQ8" s="19" t="s">
        <v>91</v>
      </c>
      <c r="AR8" s="19" t="s">
        <v>92</v>
      </c>
      <c r="AS8" s="19" t="s">
        <v>93</v>
      </c>
      <c r="AT8" s="19" t="s">
        <v>94</v>
      </c>
      <c r="AU8" s="19" t="s">
        <v>95</v>
      </c>
      <c r="AV8" s="19" t="s">
        <v>96</v>
      </c>
      <c r="AW8" s="19" t="s">
        <v>97</v>
      </c>
      <c r="AX8" s="19" t="s">
        <v>98</v>
      </c>
      <c r="AY8" s="19" t="s">
        <v>99</v>
      </c>
      <c r="AZ8" s="19" t="s">
        <v>100</v>
      </c>
      <c r="BA8" s="19" t="s">
        <v>101</v>
      </c>
      <c r="BB8" s="19" t="s">
        <v>102</v>
      </c>
      <c r="BC8" s="19" t="s">
        <v>103</v>
      </c>
      <c r="BD8" s="19" t="s">
        <v>104</v>
      </c>
      <c r="BE8" s="19" t="s">
        <v>105</v>
      </c>
      <c r="BF8" s="19" t="s">
        <v>106</v>
      </c>
      <c r="BH8" s="6" t="s">
        <v>107</v>
      </c>
      <c r="BI8" s="15" t="s">
        <v>51</v>
      </c>
    </row>
    <row r="9" spans="1:61" ht="43.5" hidden="1" customHeight="1">
      <c r="A9" s="7">
        <v>1</v>
      </c>
      <c r="B9" s="71" t="s">
        <v>108</v>
      </c>
      <c r="C9" s="8" t="s">
        <v>109</v>
      </c>
      <c r="D9" s="22" t="s">
        <v>110</v>
      </c>
      <c r="E9" s="7">
        <v>323</v>
      </c>
      <c r="F9" s="55">
        <v>12705</v>
      </c>
      <c r="G9" s="55">
        <v>9248</v>
      </c>
      <c r="H9" s="27">
        <v>0.25</v>
      </c>
      <c r="I9" s="28">
        <v>0.4541</v>
      </c>
      <c r="J9" s="72">
        <v>6936</v>
      </c>
      <c r="K9" s="9">
        <f>ROUND(J9/(1-0.04%),2)</f>
        <v>6938.78</v>
      </c>
      <c r="L9" s="49">
        <f>J9*E9</f>
        <v>2240328</v>
      </c>
      <c r="M9" s="41">
        <f>K9*E9</f>
        <v>2241225.94</v>
      </c>
      <c r="N9" s="34"/>
      <c r="O9" s="65">
        <v>80</v>
      </c>
      <c r="P9" s="10"/>
      <c r="Q9" s="10"/>
      <c r="R9" s="10"/>
      <c r="S9" s="10">
        <v>4</v>
      </c>
      <c r="T9" s="10"/>
      <c r="U9" s="10">
        <v>10</v>
      </c>
      <c r="V9" s="10">
        <v>10</v>
      </c>
      <c r="W9" s="10">
        <v>30</v>
      </c>
      <c r="X9" s="10"/>
      <c r="Y9" s="10"/>
      <c r="Z9" s="10"/>
      <c r="AA9" s="10">
        <v>30</v>
      </c>
      <c r="AB9" s="10"/>
      <c r="AC9" s="10"/>
      <c r="AD9" s="10"/>
      <c r="AE9" s="10">
        <v>15</v>
      </c>
      <c r="AF9" s="10"/>
      <c r="AG9" s="10"/>
      <c r="AH9" s="10">
        <v>2</v>
      </c>
      <c r="AI9" s="10">
        <v>15</v>
      </c>
      <c r="AJ9" s="10">
        <v>15</v>
      </c>
      <c r="AK9" s="10"/>
      <c r="AL9" s="10">
        <v>30</v>
      </c>
      <c r="AM9" s="10"/>
      <c r="AN9" s="10"/>
      <c r="AO9" s="10"/>
      <c r="AP9" s="10"/>
      <c r="AQ9" s="10"/>
      <c r="AR9" s="10"/>
      <c r="AS9" s="10"/>
      <c r="AT9" s="10"/>
      <c r="AU9" s="10">
        <v>15</v>
      </c>
      <c r="AV9" s="10">
        <v>4</v>
      </c>
      <c r="AW9" s="10">
        <v>15</v>
      </c>
      <c r="AX9" s="10">
        <v>2</v>
      </c>
      <c r="AY9" s="10">
        <v>2</v>
      </c>
      <c r="AZ9" s="10">
        <v>15</v>
      </c>
      <c r="BA9" s="10">
        <v>4</v>
      </c>
      <c r="BB9" s="10">
        <v>2</v>
      </c>
      <c r="BC9" s="10">
        <v>2</v>
      </c>
      <c r="BD9" s="10">
        <v>15</v>
      </c>
      <c r="BE9" s="10">
        <v>2</v>
      </c>
      <c r="BF9" s="10">
        <v>4</v>
      </c>
      <c r="BH9" s="3">
        <f>SUM(O9:BF9)</f>
        <v>323</v>
      </c>
      <c r="BI9" s="4">
        <f>BH9*J9</f>
        <v>2240328</v>
      </c>
    </row>
    <row r="10" spans="1:61" ht="39.950000000000003" hidden="1" customHeight="1">
      <c r="A10" s="7">
        <v>2</v>
      </c>
      <c r="B10" s="8" t="s">
        <v>111</v>
      </c>
      <c r="C10" s="8" t="s">
        <v>109</v>
      </c>
      <c r="D10" s="22" t="s">
        <v>112</v>
      </c>
      <c r="E10" s="7">
        <v>0</v>
      </c>
      <c r="F10" s="55" t="s">
        <v>113</v>
      </c>
      <c r="G10" s="55" t="s">
        <v>113</v>
      </c>
      <c r="H10" s="27">
        <v>0</v>
      </c>
      <c r="I10" s="28">
        <v>0</v>
      </c>
      <c r="J10" s="72"/>
      <c r="K10" s="9">
        <f t="shared" ref="K10:K73" si="0">ROUND(J10/(1-0.04%),2)</f>
        <v>0</v>
      </c>
      <c r="L10" s="49">
        <f t="shared" ref="L10:L73" si="1">J10*E10</f>
        <v>0</v>
      </c>
      <c r="M10" s="41">
        <f t="shared" ref="M10:M73" si="2">K10*E10</f>
        <v>0</v>
      </c>
      <c r="N10" s="35"/>
      <c r="O10" s="65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H10" s="3">
        <f t="shared" ref="BH10:BH73" si="3">SUM(O10:BF10)</f>
        <v>0</v>
      </c>
      <c r="BI10" s="4">
        <f t="shared" ref="BI10:BI73" si="4">BH10*J10</f>
        <v>0</v>
      </c>
    </row>
    <row r="11" spans="1:61" ht="39.950000000000003" hidden="1" customHeight="1">
      <c r="A11" s="7">
        <v>3</v>
      </c>
      <c r="B11" s="8" t="s">
        <v>114</v>
      </c>
      <c r="C11" s="8" t="s">
        <v>115</v>
      </c>
      <c r="D11" s="22" t="s">
        <v>116</v>
      </c>
      <c r="E11" s="7">
        <v>2</v>
      </c>
      <c r="F11" s="55">
        <v>6058</v>
      </c>
      <c r="G11" s="55">
        <v>5599</v>
      </c>
      <c r="H11" s="27">
        <v>0.2</v>
      </c>
      <c r="I11" s="28">
        <v>0.2606</v>
      </c>
      <c r="J11" s="72">
        <v>4479.2</v>
      </c>
      <c r="K11" s="9">
        <f t="shared" si="0"/>
        <v>4480.99</v>
      </c>
      <c r="L11" s="49">
        <f>J11*E11</f>
        <v>8958.4</v>
      </c>
      <c r="M11" s="41">
        <f>K11*E11</f>
        <v>8961.98</v>
      </c>
      <c r="N11" s="35"/>
      <c r="O11" s="65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>
        <v>2</v>
      </c>
      <c r="BH11" s="3">
        <f t="shared" si="3"/>
        <v>2</v>
      </c>
      <c r="BI11" s="4">
        <f t="shared" si="4"/>
        <v>8958.4</v>
      </c>
    </row>
    <row r="12" spans="1:61" ht="39.950000000000003" hidden="1" customHeight="1">
      <c r="A12" s="7">
        <v>4</v>
      </c>
      <c r="B12" s="8" t="s">
        <v>117</v>
      </c>
      <c r="C12" s="8" t="s">
        <v>118</v>
      </c>
      <c r="D12" s="22" t="s">
        <v>119</v>
      </c>
      <c r="E12" s="7">
        <v>0</v>
      </c>
      <c r="F12" s="55" t="s">
        <v>113</v>
      </c>
      <c r="G12" s="55" t="s">
        <v>113</v>
      </c>
      <c r="H12" s="27">
        <v>0</v>
      </c>
      <c r="I12" s="28">
        <v>0</v>
      </c>
      <c r="J12" s="72"/>
      <c r="K12" s="9">
        <f t="shared" si="0"/>
        <v>0</v>
      </c>
      <c r="L12" s="49">
        <f t="shared" si="1"/>
        <v>0</v>
      </c>
      <c r="M12" s="41">
        <f t="shared" si="2"/>
        <v>0</v>
      </c>
      <c r="N12" s="35"/>
      <c r="O12" s="65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H12" s="3">
        <f t="shared" si="3"/>
        <v>0</v>
      </c>
      <c r="BI12" s="4">
        <f t="shared" si="4"/>
        <v>0</v>
      </c>
    </row>
    <row r="13" spans="1:61" ht="39.950000000000003" hidden="1" customHeight="1">
      <c r="A13" s="7">
        <v>5</v>
      </c>
      <c r="B13" s="8" t="s">
        <v>120</v>
      </c>
      <c r="C13" s="8" t="s">
        <v>121</v>
      </c>
      <c r="D13" s="22" t="s">
        <v>122</v>
      </c>
      <c r="E13" s="7">
        <v>0</v>
      </c>
      <c r="F13" s="55" t="s">
        <v>113</v>
      </c>
      <c r="G13" s="55" t="s">
        <v>113</v>
      </c>
      <c r="H13" s="27">
        <v>0</v>
      </c>
      <c r="I13" s="28">
        <v>0</v>
      </c>
      <c r="J13" s="9"/>
      <c r="K13" s="9">
        <f t="shared" si="0"/>
        <v>0</v>
      </c>
      <c r="L13" s="49">
        <f t="shared" si="1"/>
        <v>0</v>
      </c>
      <c r="M13" s="41">
        <f t="shared" si="2"/>
        <v>0</v>
      </c>
      <c r="N13" s="35"/>
      <c r="O13" s="65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H13" s="3">
        <f t="shared" si="3"/>
        <v>0</v>
      </c>
      <c r="BI13" s="4">
        <f t="shared" si="4"/>
        <v>0</v>
      </c>
    </row>
    <row r="14" spans="1:61" ht="39.950000000000003" hidden="1" customHeight="1">
      <c r="A14" s="7">
        <v>6</v>
      </c>
      <c r="B14" s="8" t="s">
        <v>123</v>
      </c>
      <c r="C14" s="8" t="s">
        <v>124</v>
      </c>
      <c r="D14" s="22" t="s">
        <v>122</v>
      </c>
      <c r="E14" s="7">
        <v>0</v>
      </c>
      <c r="F14" s="55" t="s">
        <v>113</v>
      </c>
      <c r="G14" s="55" t="s">
        <v>113</v>
      </c>
      <c r="H14" s="27">
        <v>0</v>
      </c>
      <c r="I14" s="28">
        <v>0</v>
      </c>
      <c r="J14" s="72"/>
      <c r="K14" s="9">
        <f t="shared" si="0"/>
        <v>0</v>
      </c>
      <c r="L14" s="49">
        <f t="shared" si="1"/>
        <v>0</v>
      </c>
      <c r="M14" s="41">
        <f t="shared" si="2"/>
        <v>0</v>
      </c>
      <c r="N14" s="35"/>
      <c r="O14" s="65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H14" s="3">
        <f t="shared" si="3"/>
        <v>0</v>
      </c>
      <c r="BI14" s="4">
        <f t="shared" si="4"/>
        <v>0</v>
      </c>
    </row>
    <row r="15" spans="1:61" ht="39.950000000000003" hidden="1" customHeight="1">
      <c r="A15" s="7">
        <v>7</v>
      </c>
      <c r="B15" s="71" t="s">
        <v>125</v>
      </c>
      <c r="C15" s="8" t="s">
        <v>126</v>
      </c>
      <c r="D15" s="22" t="s">
        <v>127</v>
      </c>
      <c r="E15" s="7">
        <v>0</v>
      </c>
      <c r="F15" s="55" t="s">
        <v>113</v>
      </c>
      <c r="G15" s="55" t="s">
        <v>113</v>
      </c>
      <c r="H15" s="27">
        <v>0</v>
      </c>
      <c r="I15" s="28">
        <v>0</v>
      </c>
      <c r="J15" s="72"/>
      <c r="K15" s="9">
        <f t="shared" si="0"/>
        <v>0</v>
      </c>
      <c r="L15" s="49">
        <f t="shared" si="1"/>
        <v>0</v>
      </c>
      <c r="M15" s="41">
        <f t="shared" si="2"/>
        <v>0</v>
      </c>
      <c r="N15" s="35"/>
      <c r="O15" s="65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H15" s="3">
        <f t="shared" si="3"/>
        <v>0</v>
      </c>
      <c r="BI15" s="4">
        <f t="shared" si="4"/>
        <v>0</v>
      </c>
    </row>
    <row r="16" spans="1:61" ht="39.950000000000003" hidden="1" customHeight="1">
      <c r="A16" s="7">
        <v>8</v>
      </c>
      <c r="B16" s="8" t="s">
        <v>128</v>
      </c>
      <c r="C16" s="8" t="s">
        <v>129</v>
      </c>
      <c r="D16" s="22" t="s">
        <v>130</v>
      </c>
      <c r="E16" s="7">
        <v>0</v>
      </c>
      <c r="F16" s="55" t="s">
        <v>113</v>
      </c>
      <c r="G16" s="55" t="s">
        <v>113</v>
      </c>
      <c r="H16" s="27">
        <v>0</v>
      </c>
      <c r="I16" s="28">
        <v>0</v>
      </c>
      <c r="J16" s="9"/>
      <c r="K16" s="9">
        <f t="shared" si="0"/>
        <v>0</v>
      </c>
      <c r="L16" s="49">
        <f t="shared" si="1"/>
        <v>0</v>
      </c>
      <c r="M16" s="41">
        <f t="shared" si="2"/>
        <v>0</v>
      </c>
      <c r="N16" s="35"/>
      <c r="O16" s="65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H16" s="3">
        <f t="shared" si="3"/>
        <v>0</v>
      </c>
      <c r="BI16" s="4">
        <f t="shared" si="4"/>
        <v>0</v>
      </c>
    </row>
    <row r="17" spans="1:61" ht="39.950000000000003" hidden="1" customHeight="1">
      <c r="A17" s="7">
        <v>9</v>
      </c>
      <c r="B17" s="8" t="s">
        <v>131</v>
      </c>
      <c r="C17" s="8" t="s">
        <v>132</v>
      </c>
      <c r="D17" s="22" t="s">
        <v>133</v>
      </c>
      <c r="E17" s="7">
        <v>0</v>
      </c>
      <c r="F17" s="55" t="s">
        <v>113</v>
      </c>
      <c r="G17" s="55" t="s">
        <v>113</v>
      </c>
      <c r="H17" s="27">
        <v>0</v>
      </c>
      <c r="I17" s="28">
        <v>0</v>
      </c>
      <c r="J17" s="9"/>
      <c r="K17" s="9">
        <f t="shared" si="0"/>
        <v>0</v>
      </c>
      <c r="L17" s="49">
        <f t="shared" si="1"/>
        <v>0</v>
      </c>
      <c r="M17" s="41">
        <f t="shared" si="2"/>
        <v>0</v>
      </c>
      <c r="N17" s="35"/>
      <c r="O17" s="65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H17" s="3">
        <f t="shared" si="3"/>
        <v>0</v>
      </c>
      <c r="BI17" s="4">
        <f t="shared" si="4"/>
        <v>0</v>
      </c>
    </row>
    <row r="18" spans="1:61" ht="39.950000000000003" hidden="1" customHeight="1">
      <c r="A18" s="7">
        <v>10</v>
      </c>
      <c r="B18" s="8" t="s">
        <v>134</v>
      </c>
      <c r="C18" s="8" t="s">
        <v>135</v>
      </c>
      <c r="D18" s="22" t="s">
        <v>136</v>
      </c>
      <c r="E18" s="7">
        <v>0</v>
      </c>
      <c r="F18" s="55" t="s">
        <v>113</v>
      </c>
      <c r="G18" s="55" t="s">
        <v>113</v>
      </c>
      <c r="H18" s="27">
        <v>0</v>
      </c>
      <c r="I18" s="28">
        <v>0</v>
      </c>
      <c r="J18" s="9"/>
      <c r="K18" s="9">
        <f t="shared" si="0"/>
        <v>0</v>
      </c>
      <c r="L18" s="49">
        <f t="shared" si="1"/>
        <v>0</v>
      </c>
      <c r="M18" s="41">
        <f t="shared" si="2"/>
        <v>0</v>
      </c>
      <c r="N18" s="35"/>
      <c r="O18" s="65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H18" s="3">
        <f t="shared" si="3"/>
        <v>0</v>
      </c>
      <c r="BI18" s="4">
        <f t="shared" si="4"/>
        <v>0</v>
      </c>
    </row>
    <row r="19" spans="1:61" ht="39.950000000000003" hidden="1" customHeight="1">
      <c r="A19" s="7">
        <v>11</v>
      </c>
      <c r="B19" s="71" t="s">
        <v>137</v>
      </c>
      <c r="C19" s="8" t="s">
        <v>135</v>
      </c>
      <c r="D19" s="22" t="s">
        <v>110</v>
      </c>
      <c r="E19" s="7">
        <v>0</v>
      </c>
      <c r="F19" s="55" t="s">
        <v>113</v>
      </c>
      <c r="G19" s="55" t="s">
        <v>113</v>
      </c>
      <c r="H19" s="27">
        <v>0</v>
      </c>
      <c r="I19" s="28">
        <v>0</v>
      </c>
      <c r="J19" s="63"/>
      <c r="K19" s="9">
        <f t="shared" si="0"/>
        <v>0</v>
      </c>
      <c r="L19" s="49">
        <f t="shared" si="1"/>
        <v>0</v>
      </c>
      <c r="M19" s="41">
        <f t="shared" si="2"/>
        <v>0</v>
      </c>
      <c r="N19" s="35"/>
      <c r="O19" s="65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H19" s="3">
        <f t="shared" si="3"/>
        <v>0</v>
      </c>
      <c r="BI19" s="4">
        <f t="shared" si="4"/>
        <v>0</v>
      </c>
    </row>
    <row r="20" spans="1:61" ht="39.950000000000003" hidden="1" customHeight="1">
      <c r="A20" s="7">
        <v>12</v>
      </c>
      <c r="B20" s="8" t="s">
        <v>138</v>
      </c>
      <c r="C20" s="8" t="s">
        <v>139</v>
      </c>
      <c r="D20" s="22" t="s">
        <v>110</v>
      </c>
      <c r="E20" s="7">
        <v>323</v>
      </c>
      <c r="F20" s="55">
        <v>9423</v>
      </c>
      <c r="G20" s="55">
        <v>6192</v>
      </c>
      <c r="H20" s="27">
        <v>0.25</v>
      </c>
      <c r="I20" s="28">
        <v>0.50719999999999998</v>
      </c>
      <c r="J20" s="72">
        <v>4644</v>
      </c>
      <c r="K20" s="9">
        <f t="shared" si="0"/>
        <v>4645.8599999999997</v>
      </c>
      <c r="L20" s="49">
        <f t="shared" si="1"/>
        <v>1500012</v>
      </c>
      <c r="M20" s="41">
        <f t="shared" si="2"/>
        <v>1500612.7799999998</v>
      </c>
      <c r="N20" s="35"/>
      <c r="O20" s="65">
        <v>80</v>
      </c>
      <c r="P20" s="10"/>
      <c r="Q20" s="10"/>
      <c r="R20" s="10"/>
      <c r="S20" s="10">
        <v>4</v>
      </c>
      <c r="T20" s="10"/>
      <c r="U20" s="10">
        <v>10</v>
      </c>
      <c r="V20" s="10">
        <v>10</v>
      </c>
      <c r="W20" s="10">
        <v>30</v>
      </c>
      <c r="X20" s="10"/>
      <c r="Y20" s="10"/>
      <c r="Z20" s="10"/>
      <c r="AA20" s="10">
        <v>30</v>
      </c>
      <c r="AB20" s="10"/>
      <c r="AC20" s="10"/>
      <c r="AD20" s="10"/>
      <c r="AE20" s="10">
        <v>15</v>
      </c>
      <c r="AF20" s="10"/>
      <c r="AG20" s="10"/>
      <c r="AH20" s="10">
        <v>2</v>
      </c>
      <c r="AI20" s="10">
        <v>15</v>
      </c>
      <c r="AJ20" s="10">
        <v>15</v>
      </c>
      <c r="AK20" s="10"/>
      <c r="AL20" s="10">
        <v>30</v>
      </c>
      <c r="AM20" s="10"/>
      <c r="AN20" s="10"/>
      <c r="AO20" s="10"/>
      <c r="AP20" s="10"/>
      <c r="AQ20" s="10"/>
      <c r="AR20" s="10"/>
      <c r="AS20" s="10"/>
      <c r="AT20" s="10"/>
      <c r="AU20" s="10">
        <v>15</v>
      </c>
      <c r="AV20" s="10">
        <v>4</v>
      </c>
      <c r="AW20" s="10">
        <v>15</v>
      </c>
      <c r="AX20" s="10">
        <v>2</v>
      </c>
      <c r="AY20" s="10">
        <v>2</v>
      </c>
      <c r="AZ20" s="10">
        <v>15</v>
      </c>
      <c r="BA20" s="10">
        <v>4</v>
      </c>
      <c r="BB20" s="10">
        <v>2</v>
      </c>
      <c r="BC20" s="10">
        <v>2</v>
      </c>
      <c r="BD20" s="10">
        <v>15</v>
      </c>
      <c r="BE20" s="10">
        <v>2</v>
      </c>
      <c r="BF20" s="10">
        <v>4</v>
      </c>
      <c r="BH20" s="3">
        <f t="shared" si="3"/>
        <v>323</v>
      </c>
      <c r="BI20" s="4">
        <f t="shared" si="4"/>
        <v>1500012</v>
      </c>
    </row>
    <row r="21" spans="1:61" ht="39.950000000000003" hidden="1" customHeight="1">
      <c r="A21" s="7">
        <v>13</v>
      </c>
      <c r="B21" s="8" t="s">
        <v>140</v>
      </c>
      <c r="C21" s="8" t="s">
        <v>141</v>
      </c>
      <c r="D21" s="22" t="s">
        <v>142</v>
      </c>
      <c r="E21" s="7">
        <v>0</v>
      </c>
      <c r="F21" s="55" t="s">
        <v>113</v>
      </c>
      <c r="G21" s="55" t="s">
        <v>113</v>
      </c>
      <c r="H21" s="27">
        <v>0</v>
      </c>
      <c r="I21" s="28">
        <v>0</v>
      </c>
      <c r="J21" s="9"/>
      <c r="K21" s="9">
        <f t="shared" si="0"/>
        <v>0</v>
      </c>
      <c r="L21" s="49">
        <f t="shared" si="1"/>
        <v>0</v>
      </c>
      <c r="M21" s="41">
        <f t="shared" si="2"/>
        <v>0</v>
      </c>
      <c r="N21" s="35"/>
      <c r="O21" s="65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H21" s="3">
        <f t="shared" si="3"/>
        <v>0</v>
      </c>
      <c r="BI21" s="4">
        <f t="shared" si="4"/>
        <v>0</v>
      </c>
    </row>
    <row r="22" spans="1:61" ht="39.950000000000003" hidden="1" customHeight="1">
      <c r="A22" s="7">
        <v>14</v>
      </c>
      <c r="B22" s="8" t="s">
        <v>143</v>
      </c>
      <c r="C22" s="8" t="s">
        <v>144</v>
      </c>
      <c r="D22" s="22" t="s">
        <v>145</v>
      </c>
      <c r="E22" s="7">
        <v>0</v>
      </c>
      <c r="F22" s="55" t="s">
        <v>113</v>
      </c>
      <c r="G22" s="55" t="s">
        <v>113</v>
      </c>
      <c r="H22" s="27">
        <v>0</v>
      </c>
      <c r="I22" s="28">
        <v>0</v>
      </c>
      <c r="J22" s="72"/>
      <c r="K22" s="9">
        <f t="shared" si="0"/>
        <v>0</v>
      </c>
      <c r="L22" s="49">
        <f t="shared" si="1"/>
        <v>0</v>
      </c>
      <c r="M22" s="41">
        <f t="shared" si="2"/>
        <v>0</v>
      </c>
      <c r="N22" s="35"/>
      <c r="O22" s="65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H22" s="3">
        <f t="shared" si="3"/>
        <v>0</v>
      </c>
      <c r="BI22" s="4">
        <f t="shared" si="4"/>
        <v>0</v>
      </c>
    </row>
    <row r="23" spans="1:61" ht="39.950000000000003" hidden="1" customHeight="1">
      <c r="A23" s="7">
        <v>15</v>
      </c>
      <c r="B23" s="71" t="s">
        <v>146</v>
      </c>
      <c r="C23" s="8" t="s">
        <v>147</v>
      </c>
      <c r="D23" s="22" t="s">
        <v>110</v>
      </c>
      <c r="E23" s="7">
        <v>323</v>
      </c>
      <c r="F23" s="55">
        <v>8050</v>
      </c>
      <c r="G23" s="55">
        <v>5371</v>
      </c>
      <c r="H23" s="27">
        <v>0.25</v>
      </c>
      <c r="I23" s="28">
        <v>0.49959999999999999</v>
      </c>
      <c r="J23" s="63">
        <v>4028.25</v>
      </c>
      <c r="K23" s="9">
        <f t="shared" si="0"/>
        <v>4029.86</v>
      </c>
      <c r="L23" s="49">
        <f t="shared" si="1"/>
        <v>1301124.75</v>
      </c>
      <c r="M23" s="41">
        <f t="shared" si="2"/>
        <v>1301644.78</v>
      </c>
      <c r="N23" s="35"/>
      <c r="O23" s="65">
        <v>80</v>
      </c>
      <c r="P23" s="10"/>
      <c r="Q23" s="10"/>
      <c r="R23" s="10"/>
      <c r="S23" s="10">
        <v>4</v>
      </c>
      <c r="T23" s="10"/>
      <c r="U23" s="10">
        <v>10</v>
      </c>
      <c r="V23" s="10">
        <v>10</v>
      </c>
      <c r="W23" s="10">
        <v>30</v>
      </c>
      <c r="X23" s="10"/>
      <c r="Y23" s="10"/>
      <c r="Z23" s="10"/>
      <c r="AA23" s="10">
        <v>30</v>
      </c>
      <c r="AB23" s="10"/>
      <c r="AC23" s="10"/>
      <c r="AD23" s="10"/>
      <c r="AE23" s="10">
        <v>15</v>
      </c>
      <c r="AF23" s="10"/>
      <c r="AG23" s="10"/>
      <c r="AH23" s="10">
        <v>2</v>
      </c>
      <c r="AI23" s="10">
        <v>15</v>
      </c>
      <c r="AJ23" s="10">
        <v>15</v>
      </c>
      <c r="AK23" s="10"/>
      <c r="AL23" s="10">
        <v>30</v>
      </c>
      <c r="AM23" s="10"/>
      <c r="AN23" s="10"/>
      <c r="AO23" s="10"/>
      <c r="AP23" s="10"/>
      <c r="AQ23" s="10"/>
      <c r="AR23" s="10"/>
      <c r="AS23" s="10"/>
      <c r="AT23" s="10"/>
      <c r="AU23" s="10">
        <v>15</v>
      </c>
      <c r="AV23" s="10">
        <v>4</v>
      </c>
      <c r="AW23" s="10">
        <v>15</v>
      </c>
      <c r="AX23" s="10">
        <v>2</v>
      </c>
      <c r="AY23" s="10">
        <v>2</v>
      </c>
      <c r="AZ23" s="10">
        <v>15</v>
      </c>
      <c r="BA23" s="10">
        <v>4</v>
      </c>
      <c r="BB23" s="10">
        <v>2</v>
      </c>
      <c r="BC23" s="10">
        <v>2</v>
      </c>
      <c r="BD23" s="10">
        <v>15</v>
      </c>
      <c r="BE23" s="10">
        <v>2</v>
      </c>
      <c r="BF23" s="10">
        <v>4</v>
      </c>
      <c r="BH23" s="3">
        <f t="shared" si="3"/>
        <v>323</v>
      </c>
      <c r="BI23" s="4">
        <f t="shared" si="4"/>
        <v>1301124.75</v>
      </c>
    </row>
    <row r="24" spans="1:61" ht="39.950000000000003" hidden="1" customHeight="1">
      <c r="A24" s="7">
        <v>16</v>
      </c>
      <c r="B24" s="8" t="s">
        <v>148</v>
      </c>
      <c r="C24" s="8" t="s">
        <v>149</v>
      </c>
      <c r="D24" s="22" t="s">
        <v>150</v>
      </c>
      <c r="E24" s="7">
        <v>0</v>
      </c>
      <c r="F24" s="55" t="s">
        <v>113</v>
      </c>
      <c r="G24" s="55" t="s">
        <v>113</v>
      </c>
      <c r="H24" s="27">
        <v>0</v>
      </c>
      <c r="I24" s="28">
        <v>0</v>
      </c>
      <c r="J24" s="72"/>
      <c r="K24" s="9">
        <f t="shared" si="0"/>
        <v>0</v>
      </c>
      <c r="L24" s="49">
        <f t="shared" si="1"/>
        <v>0</v>
      </c>
      <c r="M24" s="41">
        <f t="shared" si="2"/>
        <v>0</v>
      </c>
      <c r="N24" s="35"/>
      <c r="O24" s="65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H24" s="3">
        <f t="shared" si="3"/>
        <v>0</v>
      </c>
      <c r="BI24" s="4">
        <f t="shared" si="4"/>
        <v>0</v>
      </c>
    </row>
    <row r="25" spans="1:61" ht="39.950000000000003" hidden="1" customHeight="1">
      <c r="A25" s="7">
        <v>17</v>
      </c>
      <c r="B25" s="8" t="s">
        <v>151</v>
      </c>
      <c r="C25" s="8" t="s">
        <v>149</v>
      </c>
      <c r="D25" s="22" t="s">
        <v>152</v>
      </c>
      <c r="E25" s="7">
        <v>0</v>
      </c>
      <c r="F25" s="55" t="s">
        <v>113</v>
      </c>
      <c r="G25" s="55" t="s">
        <v>113</v>
      </c>
      <c r="H25" s="27">
        <v>0</v>
      </c>
      <c r="I25" s="28">
        <v>0</v>
      </c>
      <c r="J25" s="72"/>
      <c r="K25" s="9">
        <f t="shared" si="0"/>
        <v>0</v>
      </c>
      <c r="L25" s="49">
        <f t="shared" si="1"/>
        <v>0</v>
      </c>
      <c r="M25" s="41">
        <f t="shared" si="2"/>
        <v>0</v>
      </c>
      <c r="N25" s="35"/>
      <c r="O25" s="65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H25" s="3">
        <f t="shared" si="3"/>
        <v>0</v>
      </c>
      <c r="BI25" s="4">
        <f t="shared" si="4"/>
        <v>0</v>
      </c>
    </row>
    <row r="26" spans="1:61" ht="39.950000000000003" hidden="1" customHeight="1">
      <c r="A26" s="7">
        <v>18</v>
      </c>
      <c r="B26" s="8" t="s">
        <v>153</v>
      </c>
      <c r="C26" s="8" t="s">
        <v>154</v>
      </c>
      <c r="D26" s="22" t="s">
        <v>155</v>
      </c>
      <c r="E26" s="7">
        <v>0</v>
      </c>
      <c r="F26" s="55" t="s">
        <v>113</v>
      </c>
      <c r="G26" s="55" t="s">
        <v>113</v>
      </c>
      <c r="H26" s="27">
        <v>0</v>
      </c>
      <c r="I26" s="28">
        <v>0</v>
      </c>
      <c r="J26" s="72"/>
      <c r="K26" s="9">
        <f t="shared" si="0"/>
        <v>0</v>
      </c>
      <c r="L26" s="49">
        <f t="shared" si="1"/>
        <v>0</v>
      </c>
      <c r="M26" s="41">
        <f t="shared" si="2"/>
        <v>0</v>
      </c>
      <c r="N26" s="35"/>
      <c r="O26" s="65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H26" s="3">
        <f t="shared" si="3"/>
        <v>0</v>
      </c>
      <c r="BI26" s="4">
        <f t="shared" si="4"/>
        <v>0</v>
      </c>
    </row>
    <row r="27" spans="1:61" ht="39.950000000000003" hidden="1" customHeight="1">
      <c r="A27" s="7">
        <v>19</v>
      </c>
      <c r="B27" s="71" t="s">
        <v>156</v>
      </c>
      <c r="C27" s="8" t="s">
        <v>157</v>
      </c>
      <c r="D27" s="22" t="s">
        <v>110</v>
      </c>
      <c r="E27" s="7">
        <v>0</v>
      </c>
      <c r="F27" s="55" t="s">
        <v>113</v>
      </c>
      <c r="G27" s="55" t="s">
        <v>113</v>
      </c>
      <c r="H27" s="27">
        <v>0</v>
      </c>
      <c r="I27" s="28">
        <v>0</v>
      </c>
      <c r="J27" s="63"/>
      <c r="K27" s="9">
        <f t="shared" si="0"/>
        <v>0</v>
      </c>
      <c r="L27" s="49">
        <f t="shared" si="1"/>
        <v>0</v>
      </c>
      <c r="M27" s="41">
        <f t="shared" si="2"/>
        <v>0</v>
      </c>
      <c r="N27" s="35"/>
      <c r="O27" s="65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H27" s="3">
        <f t="shared" si="3"/>
        <v>0</v>
      </c>
      <c r="BI27" s="4">
        <f t="shared" si="4"/>
        <v>0</v>
      </c>
    </row>
    <row r="28" spans="1:61" ht="39.950000000000003" hidden="1" customHeight="1">
      <c r="A28" s="7">
        <v>20</v>
      </c>
      <c r="B28" s="8" t="s">
        <v>158</v>
      </c>
      <c r="C28" s="8" t="s">
        <v>159</v>
      </c>
      <c r="D28" s="22" t="s">
        <v>160</v>
      </c>
      <c r="E28" s="7">
        <v>0</v>
      </c>
      <c r="F28" s="55" t="s">
        <v>113</v>
      </c>
      <c r="G28" s="55" t="s">
        <v>113</v>
      </c>
      <c r="H28" s="27">
        <v>0</v>
      </c>
      <c r="I28" s="28">
        <v>0</v>
      </c>
      <c r="J28" s="72"/>
      <c r="K28" s="9">
        <f t="shared" si="0"/>
        <v>0</v>
      </c>
      <c r="L28" s="49">
        <f t="shared" si="1"/>
        <v>0</v>
      </c>
      <c r="M28" s="41">
        <f t="shared" si="2"/>
        <v>0</v>
      </c>
      <c r="N28" s="35"/>
      <c r="O28" s="65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H28" s="3">
        <f t="shared" si="3"/>
        <v>0</v>
      </c>
      <c r="BI28" s="4">
        <f t="shared" si="4"/>
        <v>0</v>
      </c>
    </row>
    <row r="29" spans="1:61" ht="39.950000000000003" hidden="1" customHeight="1">
      <c r="A29" s="7">
        <v>21</v>
      </c>
      <c r="B29" s="71" t="s">
        <v>161</v>
      </c>
      <c r="C29" s="8" t="s">
        <v>162</v>
      </c>
      <c r="D29" s="22" t="s">
        <v>163</v>
      </c>
      <c r="E29" s="7">
        <v>185</v>
      </c>
      <c r="F29" s="55">
        <v>6019</v>
      </c>
      <c r="G29" s="55">
        <v>4152</v>
      </c>
      <c r="H29" s="27">
        <v>0.25</v>
      </c>
      <c r="I29" s="28">
        <v>0.48259999999999997</v>
      </c>
      <c r="J29" s="63">
        <v>3114</v>
      </c>
      <c r="K29" s="9">
        <f t="shared" si="0"/>
        <v>3115.25</v>
      </c>
      <c r="L29" s="49">
        <f t="shared" si="1"/>
        <v>576090</v>
      </c>
      <c r="M29" s="41">
        <f t="shared" si="2"/>
        <v>576321.25</v>
      </c>
      <c r="N29" s="35"/>
      <c r="O29" s="65">
        <v>20</v>
      </c>
      <c r="P29" s="10"/>
      <c r="Q29" s="10"/>
      <c r="R29" s="10"/>
      <c r="S29" s="10">
        <v>2</v>
      </c>
      <c r="T29" s="10"/>
      <c r="U29" s="10">
        <v>10</v>
      </c>
      <c r="V29" s="10">
        <v>10</v>
      </c>
      <c r="W29" s="10">
        <v>20</v>
      </c>
      <c r="X29" s="10"/>
      <c r="Y29" s="10"/>
      <c r="Z29" s="10"/>
      <c r="AA29" s="10">
        <v>20</v>
      </c>
      <c r="AB29" s="10"/>
      <c r="AC29" s="10"/>
      <c r="AD29" s="10"/>
      <c r="AE29" s="10">
        <v>10</v>
      </c>
      <c r="AF29" s="10"/>
      <c r="AG29" s="10"/>
      <c r="AH29" s="10"/>
      <c r="AI29" s="10">
        <v>10</v>
      </c>
      <c r="AJ29" s="10">
        <v>10</v>
      </c>
      <c r="AK29" s="10"/>
      <c r="AL29" s="10">
        <v>20</v>
      </c>
      <c r="AM29" s="10"/>
      <c r="AN29" s="10"/>
      <c r="AO29" s="10"/>
      <c r="AP29" s="10"/>
      <c r="AQ29" s="10"/>
      <c r="AR29" s="10"/>
      <c r="AS29" s="10"/>
      <c r="AT29" s="10"/>
      <c r="AU29" s="10">
        <v>10</v>
      </c>
      <c r="AV29" s="10">
        <v>1</v>
      </c>
      <c r="AW29" s="10">
        <v>10</v>
      </c>
      <c r="AX29" s="10">
        <v>2</v>
      </c>
      <c r="AY29" s="10">
        <v>2</v>
      </c>
      <c r="AZ29" s="10">
        <v>10</v>
      </c>
      <c r="BA29" s="10">
        <v>2</v>
      </c>
      <c r="BB29" s="10">
        <v>1</v>
      </c>
      <c r="BC29" s="10">
        <v>1</v>
      </c>
      <c r="BD29" s="10">
        <v>10</v>
      </c>
      <c r="BE29" s="10">
        <v>2</v>
      </c>
      <c r="BF29" s="10">
        <v>2</v>
      </c>
      <c r="BH29" s="3">
        <f t="shared" si="3"/>
        <v>185</v>
      </c>
      <c r="BI29" s="4">
        <f t="shared" si="4"/>
        <v>576090</v>
      </c>
    </row>
    <row r="30" spans="1:61" ht="39.950000000000003" hidden="1" customHeight="1">
      <c r="A30" s="7">
        <v>22</v>
      </c>
      <c r="B30" s="8" t="s">
        <v>164</v>
      </c>
      <c r="C30" s="8" t="s">
        <v>165</v>
      </c>
      <c r="D30" s="22" t="s">
        <v>110</v>
      </c>
      <c r="E30" s="7">
        <v>185</v>
      </c>
      <c r="F30" s="55">
        <v>12484</v>
      </c>
      <c r="G30" s="55">
        <v>5452</v>
      </c>
      <c r="H30" s="27">
        <v>0.25</v>
      </c>
      <c r="I30" s="28">
        <v>0.67249999999999999</v>
      </c>
      <c r="J30" s="72">
        <v>4089</v>
      </c>
      <c r="K30" s="9">
        <f t="shared" si="0"/>
        <v>4090.64</v>
      </c>
      <c r="L30" s="49">
        <f t="shared" si="1"/>
        <v>756465</v>
      </c>
      <c r="M30" s="41">
        <f t="shared" si="2"/>
        <v>756768.4</v>
      </c>
      <c r="N30" s="35"/>
      <c r="O30" s="65">
        <v>20</v>
      </c>
      <c r="P30" s="10"/>
      <c r="Q30" s="10"/>
      <c r="R30" s="10"/>
      <c r="S30" s="10">
        <v>2</v>
      </c>
      <c r="T30" s="10"/>
      <c r="U30" s="10">
        <v>10</v>
      </c>
      <c r="V30" s="10">
        <v>10</v>
      </c>
      <c r="W30" s="10">
        <v>20</v>
      </c>
      <c r="X30" s="10"/>
      <c r="Y30" s="10"/>
      <c r="Z30" s="10"/>
      <c r="AA30" s="10">
        <v>20</v>
      </c>
      <c r="AB30" s="10"/>
      <c r="AC30" s="10"/>
      <c r="AD30" s="10"/>
      <c r="AE30" s="10">
        <v>10</v>
      </c>
      <c r="AF30" s="10"/>
      <c r="AG30" s="10"/>
      <c r="AH30" s="10"/>
      <c r="AI30" s="10">
        <v>10</v>
      </c>
      <c r="AJ30" s="10">
        <v>10</v>
      </c>
      <c r="AK30" s="10"/>
      <c r="AL30" s="10">
        <v>20</v>
      </c>
      <c r="AM30" s="10"/>
      <c r="AN30" s="10"/>
      <c r="AO30" s="10"/>
      <c r="AP30" s="10"/>
      <c r="AQ30" s="10"/>
      <c r="AR30" s="10"/>
      <c r="AS30" s="10"/>
      <c r="AT30" s="10"/>
      <c r="AU30" s="10">
        <v>10</v>
      </c>
      <c r="AV30" s="10">
        <v>1</v>
      </c>
      <c r="AW30" s="10">
        <v>10</v>
      </c>
      <c r="AX30" s="10">
        <v>2</v>
      </c>
      <c r="AY30" s="10">
        <v>2</v>
      </c>
      <c r="AZ30" s="10">
        <v>10</v>
      </c>
      <c r="BA30" s="10">
        <v>2</v>
      </c>
      <c r="BB30" s="10">
        <v>1</v>
      </c>
      <c r="BC30" s="10">
        <v>1</v>
      </c>
      <c r="BD30" s="10">
        <v>10</v>
      </c>
      <c r="BE30" s="10">
        <v>2</v>
      </c>
      <c r="BF30" s="10">
        <v>2</v>
      </c>
      <c r="BH30" s="3">
        <f t="shared" si="3"/>
        <v>185</v>
      </c>
      <c r="BI30" s="4">
        <f t="shared" si="4"/>
        <v>756465</v>
      </c>
    </row>
    <row r="31" spans="1:61" ht="39.950000000000003" hidden="1" customHeight="1">
      <c r="A31" s="7">
        <v>23</v>
      </c>
      <c r="B31" s="8" t="s">
        <v>166</v>
      </c>
      <c r="C31" s="8" t="s">
        <v>165</v>
      </c>
      <c r="D31" s="22" t="s">
        <v>167</v>
      </c>
      <c r="E31" s="7">
        <v>0</v>
      </c>
      <c r="F31" s="55" t="s">
        <v>113</v>
      </c>
      <c r="G31" s="55" t="s">
        <v>113</v>
      </c>
      <c r="H31" s="27">
        <v>0</v>
      </c>
      <c r="I31" s="28">
        <v>0</v>
      </c>
      <c r="J31" s="9"/>
      <c r="K31" s="9">
        <f t="shared" si="0"/>
        <v>0</v>
      </c>
      <c r="L31" s="49">
        <f t="shared" si="1"/>
        <v>0</v>
      </c>
      <c r="M31" s="41">
        <f t="shared" si="2"/>
        <v>0</v>
      </c>
      <c r="N31" s="35"/>
      <c r="O31" s="65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H31" s="3">
        <f t="shared" si="3"/>
        <v>0</v>
      </c>
      <c r="BI31" s="4">
        <f t="shared" si="4"/>
        <v>0</v>
      </c>
    </row>
    <row r="32" spans="1:61" ht="39.950000000000003" hidden="1" customHeight="1">
      <c r="A32" s="7">
        <v>24</v>
      </c>
      <c r="B32" s="71" t="s">
        <v>168</v>
      </c>
      <c r="C32" s="8" t="s">
        <v>165</v>
      </c>
      <c r="D32" s="22" t="s">
        <v>169</v>
      </c>
      <c r="E32" s="7">
        <v>0</v>
      </c>
      <c r="F32" s="55" t="s">
        <v>113</v>
      </c>
      <c r="G32" s="55" t="s">
        <v>113</v>
      </c>
      <c r="H32" s="27">
        <v>0</v>
      </c>
      <c r="I32" s="28">
        <v>0</v>
      </c>
      <c r="J32" s="9"/>
      <c r="K32" s="9">
        <f t="shared" si="0"/>
        <v>0</v>
      </c>
      <c r="L32" s="49">
        <f t="shared" si="1"/>
        <v>0</v>
      </c>
      <c r="M32" s="41">
        <f t="shared" si="2"/>
        <v>0</v>
      </c>
      <c r="N32" s="35"/>
      <c r="O32" s="65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H32" s="3">
        <f t="shared" si="3"/>
        <v>0</v>
      </c>
      <c r="BI32" s="4">
        <f t="shared" si="4"/>
        <v>0</v>
      </c>
    </row>
    <row r="33" spans="1:61" ht="39.950000000000003" hidden="1" customHeight="1">
      <c r="A33" s="7">
        <v>25</v>
      </c>
      <c r="B33" s="71" t="s">
        <v>170</v>
      </c>
      <c r="C33" s="8" t="s">
        <v>171</v>
      </c>
      <c r="D33" s="22" t="s">
        <v>172</v>
      </c>
      <c r="E33" s="7">
        <v>0</v>
      </c>
      <c r="F33" s="55" t="s">
        <v>113</v>
      </c>
      <c r="G33" s="55" t="s">
        <v>113</v>
      </c>
      <c r="H33" s="27">
        <v>0</v>
      </c>
      <c r="I33" s="28">
        <v>0</v>
      </c>
      <c r="J33" s="72"/>
      <c r="K33" s="9">
        <f t="shared" si="0"/>
        <v>0</v>
      </c>
      <c r="L33" s="49">
        <f t="shared" si="1"/>
        <v>0</v>
      </c>
      <c r="M33" s="41">
        <f t="shared" si="2"/>
        <v>0</v>
      </c>
      <c r="N33" s="35"/>
      <c r="O33" s="65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H33" s="3">
        <f t="shared" si="3"/>
        <v>0</v>
      </c>
      <c r="BI33" s="4">
        <f t="shared" si="4"/>
        <v>0</v>
      </c>
    </row>
    <row r="34" spans="1:61" ht="39.950000000000003" hidden="1" customHeight="1">
      <c r="A34" s="7">
        <v>26</v>
      </c>
      <c r="B34" s="71" t="s">
        <v>173</v>
      </c>
      <c r="C34" s="8" t="s">
        <v>174</v>
      </c>
      <c r="D34" s="22" t="s">
        <v>175</v>
      </c>
      <c r="E34" s="7">
        <v>0</v>
      </c>
      <c r="F34" s="55" t="s">
        <v>113</v>
      </c>
      <c r="G34" s="55" t="s">
        <v>113</v>
      </c>
      <c r="H34" s="27">
        <v>0</v>
      </c>
      <c r="I34" s="28">
        <v>0</v>
      </c>
      <c r="J34" s="9"/>
      <c r="K34" s="9">
        <f t="shared" si="0"/>
        <v>0</v>
      </c>
      <c r="L34" s="49">
        <f t="shared" si="1"/>
        <v>0</v>
      </c>
      <c r="M34" s="41">
        <f t="shared" si="2"/>
        <v>0</v>
      </c>
      <c r="N34" s="35"/>
      <c r="O34" s="65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H34" s="3">
        <f t="shared" si="3"/>
        <v>0</v>
      </c>
      <c r="BI34" s="4">
        <f t="shared" si="4"/>
        <v>0</v>
      </c>
    </row>
    <row r="35" spans="1:61" ht="39.950000000000003" hidden="1" customHeight="1">
      <c r="A35" s="7">
        <v>27</v>
      </c>
      <c r="B35" s="71" t="s">
        <v>176</v>
      </c>
      <c r="C35" s="8" t="s">
        <v>177</v>
      </c>
      <c r="D35" s="22" t="s">
        <v>110</v>
      </c>
      <c r="E35" s="7">
        <v>192</v>
      </c>
      <c r="F35" s="55">
        <v>7357</v>
      </c>
      <c r="G35" s="55">
        <v>4173</v>
      </c>
      <c r="H35" s="27">
        <v>0.25</v>
      </c>
      <c r="I35" s="28">
        <v>0.5746</v>
      </c>
      <c r="J35" s="63">
        <v>3129.75</v>
      </c>
      <c r="K35" s="9">
        <f t="shared" si="0"/>
        <v>3131</v>
      </c>
      <c r="L35" s="49">
        <f t="shared" si="1"/>
        <v>600912</v>
      </c>
      <c r="M35" s="41">
        <f t="shared" si="2"/>
        <v>601152</v>
      </c>
      <c r="N35" s="35"/>
      <c r="O35" s="65">
        <v>40</v>
      </c>
      <c r="P35" s="10"/>
      <c r="Q35" s="10"/>
      <c r="R35" s="10"/>
      <c r="S35" s="10">
        <v>2</v>
      </c>
      <c r="T35" s="10"/>
      <c r="U35" s="10">
        <v>10</v>
      </c>
      <c r="V35" s="10">
        <v>10</v>
      </c>
      <c r="W35" s="10">
        <v>20</v>
      </c>
      <c r="X35" s="10"/>
      <c r="Y35" s="10"/>
      <c r="Z35" s="10"/>
      <c r="AA35" s="10">
        <v>20</v>
      </c>
      <c r="AB35" s="10"/>
      <c r="AC35" s="10"/>
      <c r="AD35" s="10"/>
      <c r="AE35" s="10">
        <v>6</v>
      </c>
      <c r="AF35" s="10"/>
      <c r="AG35" s="10"/>
      <c r="AH35" s="10">
        <v>2</v>
      </c>
      <c r="AI35" s="10">
        <v>10</v>
      </c>
      <c r="AJ35" s="10">
        <v>10</v>
      </c>
      <c r="AK35" s="10"/>
      <c r="AL35" s="10">
        <v>20</v>
      </c>
      <c r="AM35" s="10"/>
      <c r="AN35" s="10"/>
      <c r="AO35" s="10"/>
      <c r="AP35" s="10"/>
      <c r="AQ35" s="10"/>
      <c r="AR35" s="10"/>
      <c r="AS35" s="10"/>
      <c r="AT35" s="10"/>
      <c r="AU35" s="10">
        <v>10</v>
      </c>
      <c r="AV35" s="10"/>
      <c r="AW35" s="10">
        <v>10</v>
      </c>
      <c r="AX35" s="10"/>
      <c r="AY35" s="10"/>
      <c r="AZ35" s="10">
        <v>10</v>
      </c>
      <c r="BA35" s="10"/>
      <c r="BB35" s="10"/>
      <c r="BC35" s="10"/>
      <c r="BD35" s="10">
        <v>10</v>
      </c>
      <c r="BE35" s="10"/>
      <c r="BF35" s="10">
        <v>2</v>
      </c>
      <c r="BH35" s="3">
        <f t="shared" si="3"/>
        <v>192</v>
      </c>
      <c r="BI35" s="4">
        <f t="shared" si="4"/>
        <v>600912</v>
      </c>
    </row>
    <row r="36" spans="1:61" ht="39.950000000000003" hidden="1" customHeight="1">
      <c r="A36" s="7">
        <v>28</v>
      </c>
      <c r="B36" s="8" t="s">
        <v>178</v>
      </c>
      <c r="C36" s="8" t="s">
        <v>179</v>
      </c>
      <c r="D36" s="22" t="s">
        <v>150</v>
      </c>
      <c r="E36" s="7">
        <v>0</v>
      </c>
      <c r="F36" s="55" t="s">
        <v>113</v>
      </c>
      <c r="G36" s="55" t="s">
        <v>113</v>
      </c>
      <c r="H36" s="27">
        <v>0</v>
      </c>
      <c r="I36" s="28">
        <v>0</v>
      </c>
      <c r="J36" s="9"/>
      <c r="K36" s="9">
        <f t="shared" si="0"/>
        <v>0</v>
      </c>
      <c r="L36" s="49">
        <f t="shared" si="1"/>
        <v>0</v>
      </c>
      <c r="M36" s="41">
        <f t="shared" si="2"/>
        <v>0</v>
      </c>
      <c r="N36" s="35"/>
      <c r="O36" s="65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H36" s="3">
        <f t="shared" si="3"/>
        <v>0</v>
      </c>
      <c r="BI36" s="4">
        <f t="shared" si="4"/>
        <v>0</v>
      </c>
    </row>
    <row r="37" spans="1:61" ht="39.950000000000003" hidden="1" customHeight="1">
      <c r="A37" s="7">
        <v>29</v>
      </c>
      <c r="B37" s="8" t="s">
        <v>180</v>
      </c>
      <c r="C37" s="8" t="s">
        <v>179</v>
      </c>
      <c r="D37" s="22" t="s">
        <v>181</v>
      </c>
      <c r="E37" s="7">
        <v>0</v>
      </c>
      <c r="F37" s="55" t="s">
        <v>113</v>
      </c>
      <c r="G37" s="55" t="s">
        <v>113</v>
      </c>
      <c r="H37" s="27">
        <v>0</v>
      </c>
      <c r="I37" s="28">
        <v>0</v>
      </c>
      <c r="J37" s="9"/>
      <c r="K37" s="9">
        <f t="shared" si="0"/>
        <v>0</v>
      </c>
      <c r="L37" s="49">
        <f t="shared" si="1"/>
        <v>0</v>
      </c>
      <c r="M37" s="41">
        <f t="shared" si="2"/>
        <v>0</v>
      </c>
      <c r="N37" s="35"/>
      <c r="O37" s="65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H37" s="3">
        <f t="shared" si="3"/>
        <v>0</v>
      </c>
      <c r="BI37" s="4">
        <f t="shared" si="4"/>
        <v>0</v>
      </c>
    </row>
    <row r="38" spans="1:61" ht="39.950000000000003" hidden="1" customHeight="1">
      <c r="A38" s="7">
        <v>30</v>
      </c>
      <c r="B38" s="71" t="s">
        <v>182</v>
      </c>
      <c r="C38" s="8" t="s">
        <v>183</v>
      </c>
      <c r="D38" s="22" t="s">
        <v>172</v>
      </c>
      <c r="E38" s="7">
        <v>934</v>
      </c>
      <c r="F38" s="55">
        <v>6758</v>
      </c>
      <c r="G38" s="55">
        <v>5064</v>
      </c>
      <c r="H38" s="27">
        <v>0.25</v>
      </c>
      <c r="I38" s="28">
        <v>0.438</v>
      </c>
      <c r="J38" s="63">
        <v>3798</v>
      </c>
      <c r="K38" s="9">
        <f t="shared" si="0"/>
        <v>3799.52</v>
      </c>
      <c r="L38" s="49">
        <f t="shared" si="1"/>
        <v>3547332</v>
      </c>
      <c r="M38" s="41">
        <f t="shared" si="2"/>
        <v>3548751.68</v>
      </c>
      <c r="N38" s="35"/>
      <c r="O38" s="65">
        <v>250</v>
      </c>
      <c r="P38" s="10"/>
      <c r="Q38" s="10"/>
      <c r="R38" s="10"/>
      <c r="S38" s="10">
        <v>5</v>
      </c>
      <c r="T38" s="10"/>
      <c r="U38" s="10">
        <v>15</v>
      </c>
      <c r="V38" s="10">
        <v>15</v>
      </c>
      <c r="W38" s="10">
        <v>60</v>
      </c>
      <c r="X38" s="10"/>
      <c r="Y38" s="10"/>
      <c r="Z38" s="10"/>
      <c r="AA38" s="10">
        <v>60</v>
      </c>
      <c r="AB38" s="10"/>
      <c r="AC38" s="10"/>
      <c r="AD38" s="10"/>
      <c r="AE38" s="10">
        <v>20</v>
      </c>
      <c r="AF38" s="10"/>
      <c r="AG38" s="10"/>
      <c r="AH38" s="10">
        <v>10</v>
      </c>
      <c r="AI38" s="10">
        <v>40</v>
      </c>
      <c r="AJ38" s="10">
        <v>40</v>
      </c>
      <c r="AK38" s="10">
        <v>4</v>
      </c>
      <c r="AL38" s="10">
        <v>80</v>
      </c>
      <c r="AM38" s="10"/>
      <c r="AN38" s="10"/>
      <c r="AO38" s="10"/>
      <c r="AP38" s="10"/>
      <c r="AQ38" s="10"/>
      <c r="AR38" s="10"/>
      <c r="AS38" s="10"/>
      <c r="AT38" s="10"/>
      <c r="AU38" s="10">
        <v>70</v>
      </c>
      <c r="AV38" s="10">
        <v>5</v>
      </c>
      <c r="AW38" s="10">
        <v>70</v>
      </c>
      <c r="AX38" s="10">
        <v>10</v>
      </c>
      <c r="AY38" s="10">
        <v>5</v>
      </c>
      <c r="AZ38" s="10">
        <v>70</v>
      </c>
      <c r="BA38" s="10">
        <v>5</v>
      </c>
      <c r="BB38" s="10">
        <v>5</v>
      </c>
      <c r="BC38" s="10">
        <v>5</v>
      </c>
      <c r="BD38" s="10">
        <v>70</v>
      </c>
      <c r="BE38" s="10">
        <v>5</v>
      </c>
      <c r="BF38" s="10">
        <v>15</v>
      </c>
      <c r="BH38" s="3">
        <f t="shared" si="3"/>
        <v>934</v>
      </c>
      <c r="BI38" s="4">
        <f t="shared" si="4"/>
        <v>3547332</v>
      </c>
    </row>
    <row r="39" spans="1:61" ht="39.950000000000003" hidden="1" customHeight="1">
      <c r="A39" s="7">
        <v>31</v>
      </c>
      <c r="B39" s="8" t="s">
        <v>184</v>
      </c>
      <c r="C39" s="8" t="s">
        <v>183</v>
      </c>
      <c r="D39" s="22" t="s">
        <v>185</v>
      </c>
      <c r="E39" s="7">
        <v>0</v>
      </c>
      <c r="F39" s="55" t="s">
        <v>113</v>
      </c>
      <c r="G39" s="55" t="s">
        <v>113</v>
      </c>
      <c r="H39" s="27">
        <v>0</v>
      </c>
      <c r="I39" s="28">
        <v>0</v>
      </c>
      <c r="J39" s="72"/>
      <c r="K39" s="9">
        <f t="shared" si="0"/>
        <v>0</v>
      </c>
      <c r="L39" s="49">
        <f t="shared" si="1"/>
        <v>0</v>
      </c>
      <c r="M39" s="41">
        <f t="shared" si="2"/>
        <v>0</v>
      </c>
      <c r="N39" s="35"/>
      <c r="O39" s="65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H39" s="3">
        <f t="shared" si="3"/>
        <v>0</v>
      </c>
      <c r="BI39" s="4">
        <f t="shared" si="4"/>
        <v>0</v>
      </c>
    </row>
    <row r="40" spans="1:61" ht="39.950000000000003" hidden="1" customHeight="1">
      <c r="A40" s="7">
        <v>32</v>
      </c>
      <c r="B40" s="8" t="s">
        <v>186</v>
      </c>
      <c r="C40" s="8" t="s">
        <v>187</v>
      </c>
      <c r="D40" s="22" t="s">
        <v>188</v>
      </c>
      <c r="E40" s="7">
        <v>0</v>
      </c>
      <c r="F40" s="55" t="s">
        <v>113</v>
      </c>
      <c r="G40" s="55" t="s">
        <v>113</v>
      </c>
      <c r="H40" s="27">
        <v>0</v>
      </c>
      <c r="I40" s="28">
        <v>0</v>
      </c>
      <c r="J40" s="72"/>
      <c r="K40" s="9">
        <f t="shared" si="0"/>
        <v>0</v>
      </c>
      <c r="L40" s="49">
        <f t="shared" si="1"/>
        <v>0</v>
      </c>
      <c r="M40" s="41">
        <f t="shared" si="2"/>
        <v>0</v>
      </c>
      <c r="N40" s="35"/>
      <c r="O40" s="65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H40" s="3">
        <f t="shared" si="3"/>
        <v>0</v>
      </c>
      <c r="BI40" s="4">
        <f t="shared" si="4"/>
        <v>0</v>
      </c>
    </row>
    <row r="41" spans="1:61" ht="39.950000000000003" hidden="1" customHeight="1">
      <c r="A41" s="7">
        <v>33</v>
      </c>
      <c r="B41" s="71" t="s">
        <v>189</v>
      </c>
      <c r="C41" s="8" t="s">
        <v>190</v>
      </c>
      <c r="D41" s="22" t="s">
        <v>110</v>
      </c>
      <c r="E41" s="7">
        <v>0</v>
      </c>
      <c r="F41" s="55" t="s">
        <v>113</v>
      </c>
      <c r="G41" s="55" t="s">
        <v>113</v>
      </c>
      <c r="H41" s="27">
        <v>0</v>
      </c>
      <c r="I41" s="28">
        <v>0</v>
      </c>
      <c r="J41" s="63"/>
      <c r="K41" s="9">
        <f t="shared" si="0"/>
        <v>0</v>
      </c>
      <c r="L41" s="49">
        <f t="shared" si="1"/>
        <v>0</v>
      </c>
      <c r="M41" s="41">
        <f t="shared" si="2"/>
        <v>0</v>
      </c>
      <c r="N41" s="35"/>
      <c r="O41" s="65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H41" s="3">
        <f t="shared" si="3"/>
        <v>0</v>
      </c>
      <c r="BI41" s="4">
        <f t="shared" si="4"/>
        <v>0</v>
      </c>
    </row>
    <row r="42" spans="1:61" ht="39.950000000000003" hidden="1" customHeight="1">
      <c r="A42" s="7">
        <v>34</v>
      </c>
      <c r="B42" s="8" t="s">
        <v>191</v>
      </c>
      <c r="C42" s="8" t="s">
        <v>190</v>
      </c>
      <c r="D42" s="22" t="s">
        <v>192</v>
      </c>
      <c r="E42" s="7">
        <v>0</v>
      </c>
      <c r="F42" s="55" t="s">
        <v>113</v>
      </c>
      <c r="G42" s="55" t="s">
        <v>113</v>
      </c>
      <c r="H42" s="27">
        <v>0</v>
      </c>
      <c r="I42" s="28">
        <v>0</v>
      </c>
      <c r="J42" s="72"/>
      <c r="K42" s="9">
        <f t="shared" si="0"/>
        <v>0</v>
      </c>
      <c r="L42" s="49">
        <f t="shared" si="1"/>
        <v>0</v>
      </c>
      <c r="M42" s="41">
        <f t="shared" si="2"/>
        <v>0</v>
      </c>
      <c r="N42" s="35"/>
      <c r="O42" s="65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H42" s="3">
        <f t="shared" si="3"/>
        <v>0</v>
      </c>
      <c r="BI42" s="4">
        <f t="shared" si="4"/>
        <v>0</v>
      </c>
    </row>
    <row r="43" spans="1:61" ht="39.950000000000003" hidden="1" customHeight="1">
      <c r="A43" s="7">
        <v>35</v>
      </c>
      <c r="B43" s="8" t="s">
        <v>193</v>
      </c>
      <c r="C43" s="8" t="s">
        <v>194</v>
      </c>
      <c r="D43" s="22" t="s">
        <v>195</v>
      </c>
      <c r="E43" s="7">
        <v>0</v>
      </c>
      <c r="F43" s="55" t="s">
        <v>113</v>
      </c>
      <c r="G43" s="55" t="s">
        <v>113</v>
      </c>
      <c r="H43" s="27">
        <v>0</v>
      </c>
      <c r="I43" s="28">
        <v>0</v>
      </c>
      <c r="J43" s="72"/>
      <c r="K43" s="9">
        <f t="shared" si="0"/>
        <v>0</v>
      </c>
      <c r="L43" s="49">
        <f t="shared" si="1"/>
        <v>0</v>
      </c>
      <c r="M43" s="41">
        <f t="shared" si="2"/>
        <v>0</v>
      </c>
      <c r="N43" s="35"/>
      <c r="O43" s="65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H43" s="3">
        <f t="shared" si="3"/>
        <v>0</v>
      </c>
      <c r="BI43" s="4">
        <f t="shared" si="4"/>
        <v>0</v>
      </c>
    </row>
    <row r="44" spans="1:61" ht="39.950000000000003" hidden="1" customHeight="1">
      <c r="A44" s="7">
        <v>36</v>
      </c>
      <c r="B44" s="8" t="s">
        <v>196</v>
      </c>
      <c r="C44" s="8" t="s">
        <v>194</v>
      </c>
      <c r="D44" s="22" t="s">
        <v>172</v>
      </c>
      <c r="E44" s="7">
        <v>0</v>
      </c>
      <c r="F44" s="55" t="s">
        <v>113</v>
      </c>
      <c r="G44" s="55" t="s">
        <v>113</v>
      </c>
      <c r="H44" s="27">
        <v>0</v>
      </c>
      <c r="I44" s="28">
        <v>0</v>
      </c>
      <c r="J44" s="72"/>
      <c r="K44" s="9">
        <f t="shared" si="0"/>
        <v>0</v>
      </c>
      <c r="L44" s="49">
        <f t="shared" si="1"/>
        <v>0</v>
      </c>
      <c r="M44" s="41">
        <f t="shared" si="2"/>
        <v>0</v>
      </c>
      <c r="N44" s="35"/>
      <c r="O44" s="65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H44" s="3">
        <f t="shared" si="3"/>
        <v>0</v>
      </c>
      <c r="BI44" s="4">
        <f t="shared" si="4"/>
        <v>0</v>
      </c>
    </row>
    <row r="45" spans="1:61" ht="39.950000000000003" hidden="1" customHeight="1">
      <c r="A45" s="7">
        <v>37</v>
      </c>
      <c r="B45" s="8" t="s">
        <v>197</v>
      </c>
      <c r="C45" s="8" t="s">
        <v>198</v>
      </c>
      <c r="D45" s="22" t="s">
        <v>199</v>
      </c>
      <c r="E45" s="7">
        <v>0</v>
      </c>
      <c r="F45" s="55" t="s">
        <v>113</v>
      </c>
      <c r="G45" s="55" t="s">
        <v>113</v>
      </c>
      <c r="H45" s="27">
        <v>0</v>
      </c>
      <c r="I45" s="28">
        <v>0</v>
      </c>
      <c r="J45" s="72"/>
      <c r="K45" s="9">
        <f t="shared" si="0"/>
        <v>0</v>
      </c>
      <c r="L45" s="49">
        <f t="shared" si="1"/>
        <v>0</v>
      </c>
      <c r="M45" s="41">
        <f t="shared" si="2"/>
        <v>0</v>
      </c>
      <c r="N45" s="35"/>
      <c r="O45" s="65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H45" s="3">
        <f t="shared" si="3"/>
        <v>0</v>
      </c>
      <c r="BI45" s="4">
        <f t="shared" si="4"/>
        <v>0</v>
      </c>
    </row>
    <row r="46" spans="1:61" ht="39.950000000000003" hidden="1" customHeight="1">
      <c r="A46" s="7">
        <v>38</v>
      </c>
      <c r="B46" s="71" t="s">
        <v>200</v>
      </c>
      <c r="C46" s="8" t="s">
        <v>198</v>
      </c>
      <c r="D46" s="22" t="s">
        <v>201</v>
      </c>
      <c r="E46" s="7">
        <v>0</v>
      </c>
      <c r="F46" s="55" t="s">
        <v>113</v>
      </c>
      <c r="G46" s="55" t="s">
        <v>113</v>
      </c>
      <c r="H46" s="27">
        <v>0</v>
      </c>
      <c r="I46" s="28">
        <v>0</v>
      </c>
      <c r="J46" s="72"/>
      <c r="K46" s="9">
        <f t="shared" si="0"/>
        <v>0</v>
      </c>
      <c r="L46" s="49">
        <f t="shared" si="1"/>
        <v>0</v>
      </c>
      <c r="M46" s="41">
        <f t="shared" si="2"/>
        <v>0</v>
      </c>
      <c r="N46" s="35"/>
      <c r="O46" s="65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H46" s="3">
        <f t="shared" si="3"/>
        <v>0</v>
      </c>
      <c r="BI46" s="4">
        <f t="shared" si="4"/>
        <v>0</v>
      </c>
    </row>
    <row r="47" spans="1:61" ht="39.950000000000003" hidden="1" customHeight="1">
      <c r="A47" s="7">
        <v>39</v>
      </c>
      <c r="B47" s="71" t="s">
        <v>202</v>
      </c>
      <c r="C47" s="8" t="s">
        <v>203</v>
      </c>
      <c r="D47" s="22" t="s">
        <v>172</v>
      </c>
      <c r="E47" s="7">
        <v>0</v>
      </c>
      <c r="F47" s="55" t="s">
        <v>113</v>
      </c>
      <c r="G47" s="55" t="s">
        <v>113</v>
      </c>
      <c r="H47" s="27">
        <v>0</v>
      </c>
      <c r="I47" s="28">
        <v>0</v>
      </c>
      <c r="J47" s="63"/>
      <c r="K47" s="9">
        <f t="shared" si="0"/>
        <v>0</v>
      </c>
      <c r="L47" s="49">
        <f t="shared" si="1"/>
        <v>0</v>
      </c>
      <c r="M47" s="41">
        <f t="shared" si="2"/>
        <v>0</v>
      </c>
      <c r="N47" s="35"/>
      <c r="O47" s="65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H47" s="3">
        <f t="shared" si="3"/>
        <v>0</v>
      </c>
      <c r="BI47" s="4">
        <f t="shared" si="4"/>
        <v>0</v>
      </c>
    </row>
    <row r="48" spans="1:61" ht="39.950000000000003" hidden="1" customHeight="1">
      <c r="A48" s="7">
        <v>40</v>
      </c>
      <c r="B48" s="8" t="s">
        <v>204</v>
      </c>
      <c r="C48" s="8" t="s">
        <v>205</v>
      </c>
      <c r="D48" s="22" t="s">
        <v>110</v>
      </c>
      <c r="E48" s="7">
        <v>0</v>
      </c>
      <c r="F48" s="55" t="s">
        <v>113</v>
      </c>
      <c r="G48" s="55" t="s">
        <v>113</v>
      </c>
      <c r="H48" s="27">
        <v>0</v>
      </c>
      <c r="I48" s="28">
        <v>0</v>
      </c>
      <c r="J48" s="72"/>
      <c r="K48" s="9">
        <f t="shared" si="0"/>
        <v>0</v>
      </c>
      <c r="L48" s="49">
        <f t="shared" si="1"/>
        <v>0</v>
      </c>
      <c r="M48" s="41">
        <f t="shared" si="2"/>
        <v>0</v>
      </c>
      <c r="N48" s="35"/>
      <c r="O48" s="65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H48" s="3">
        <f t="shared" si="3"/>
        <v>0</v>
      </c>
      <c r="BI48" s="4">
        <f t="shared" si="4"/>
        <v>0</v>
      </c>
    </row>
    <row r="49" spans="1:61" ht="39.950000000000003" hidden="1" customHeight="1">
      <c r="A49" s="7">
        <v>41</v>
      </c>
      <c r="B49" s="71" t="s">
        <v>206</v>
      </c>
      <c r="C49" s="8" t="s">
        <v>207</v>
      </c>
      <c r="D49" s="22" t="s">
        <v>208</v>
      </c>
      <c r="E49" s="7">
        <v>0</v>
      </c>
      <c r="F49" s="55" t="s">
        <v>113</v>
      </c>
      <c r="G49" s="55" t="s">
        <v>113</v>
      </c>
      <c r="H49" s="27">
        <v>0</v>
      </c>
      <c r="I49" s="28">
        <v>0</v>
      </c>
      <c r="J49" s="72"/>
      <c r="K49" s="9">
        <f t="shared" si="0"/>
        <v>0</v>
      </c>
      <c r="L49" s="49">
        <f t="shared" si="1"/>
        <v>0</v>
      </c>
      <c r="M49" s="41">
        <f t="shared" si="2"/>
        <v>0</v>
      </c>
      <c r="N49" s="35"/>
      <c r="O49" s="65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H49" s="3">
        <f t="shared" si="3"/>
        <v>0</v>
      </c>
      <c r="BI49" s="4">
        <f t="shared" si="4"/>
        <v>0</v>
      </c>
    </row>
    <row r="50" spans="1:61" ht="39.950000000000003" hidden="1" customHeight="1">
      <c r="A50" s="7">
        <v>42</v>
      </c>
      <c r="B50" s="71" t="s">
        <v>209</v>
      </c>
      <c r="C50" s="8" t="s">
        <v>210</v>
      </c>
      <c r="D50" s="22" t="s">
        <v>211</v>
      </c>
      <c r="E50" s="7">
        <v>0</v>
      </c>
      <c r="F50" s="55" t="s">
        <v>113</v>
      </c>
      <c r="G50" s="55" t="s">
        <v>113</v>
      </c>
      <c r="H50" s="27">
        <v>0</v>
      </c>
      <c r="I50" s="28">
        <v>0</v>
      </c>
      <c r="J50" s="72"/>
      <c r="K50" s="9">
        <f t="shared" si="0"/>
        <v>0</v>
      </c>
      <c r="L50" s="49">
        <f t="shared" si="1"/>
        <v>0</v>
      </c>
      <c r="M50" s="41">
        <f t="shared" si="2"/>
        <v>0</v>
      </c>
      <c r="N50" s="35"/>
      <c r="O50" s="65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H50" s="3">
        <f t="shared" si="3"/>
        <v>0</v>
      </c>
      <c r="BI50" s="4">
        <f t="shared" si="4"/>
        <v>0</v>
      </c>
    </row>
    <row r="51" spans="1:61" ht="39.950000000000003" hidden="1" customHeight="1">
      <c r="A51" s="7">
        <v>43</v>
      </c>
      <c r="B51" s="71" t="s">
        <v>212</v>
      </c>
      <c r="C51" s="8" t="s">
        <v>213</v>
      </c>
      <c r="D51" s="22" t="s">
        <v>214</v>
      </c>
      <c r="E51" s="7">
        <v>0</v>
      </c>
      <c r="F51" s="55" t="s">
        <v>113</v>
      </c>
      <c r="G51" s="55" t="s">
        <v>113</v>
      </c>
      <c r="H51" s="27">
        <v>0</v>
      </c>
      <c r="I51" s="28">
        <v>0</v>
      </c>
      <c r="J51" s="72"/>
      <c r="K51" s="9">
        <f t="shared" si="0"/>
        <v>0</v>
      </c>
      <c r="L51" s="49">
        <f t="shared" si="1"/>
        <v>0</v>
      </c>
      <c r="M51" s="41">
        <f t="shared" si="2"/>
        <v>0</v>
      </c>
      <c r="N51" s="35"/>
      <c r="O51" s="65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H51" s="3">
        <f t="shared" si="3"/>
        <v>0</v>
      </c>
      <c r="BI51" s="4">
        <f t="shared" si="4"/>
        <v>0</v>
      </c>
    </row>
    <row r="52" spans="1:61" ht="39.950000000000003" hidden="1" customHeight="1">
      <c r="A52" s="7">
        <v>44</v>
      </c>
      <c r="B52" s="71" t="s">
        <v>215</v>
      </c>
      <c r="C52" s="8" t="s">
        <v>216</v>
      </c>
      <c r="D52" s="22" t="s">
        <v>110</v>
      </c>
      <c r="E52" s="7">
        <v>0</v>
      </c>
      <c r="F52" s="55" t="s">
        <v>113</v>
      </c>
      <c r="G52" s="55" t="s">
        <v>113</v>
      </c>
      <c r="H52" s="27">
        <v>0</v>
      </c>
      <c r="I52" s="28">
        <v>0</v>
      </c>
      <c r="J52" s="72"/>
      <c r="K52" s="9">
        <f t="shared" si="0"/>
        <v>0</v>
      </c>
      <c r="L52" s="49">
        <f t="shared" si="1"/>
        <v>0</v>
      </c>
      <c r="M52" s="41">
        <f t="shared" si="2"/>
        <v>0</v>
      </c>
      <c r="N52" s="35"/>
      <c r="O52" s="65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H52" s="3">
        <f t="shared" si="3"/>
        <v>0</v>
      </c>
      <c r="BI52" s="4">
        <f t="shared" si="4"/>
        <v>0</v>
      </c>
    </row>
    <row r="53" spans="1:61" ht="39.950000000000003" hidden="1" customHeight="1">
      <c r="A53" s="7">
        <v>45</v>
      </c>
      <c r="B53" s="8" t="s">
        <v>217</v>
      </c>
      <c r="C53" s="8" t="s">
        <v>218</v>
      </c>
      <c r="D53" s="22" t="s">
        <v>172</v>
      </c>
      <c r="E53" s="7">
        <v>0</v>
      </c>
      <c r="F53" s="55" t="s">
        <v>113</v>
      </c>
      <c r="G53" s="55" t="s">
        <v>113</v>
      </c>
      <c r="H53" s="27">
        <v>0</v>
      </c>
      <c r="I53" s="28">
        <v>0</v>
      </c>
      <c r="J53" s="9"/>
      <c r="K53" s="9">
        <f t="shared" si="0"/>
        <v>0</v>
      </c>
      <c r="L53" s="49">
        <f t="shared" si="1"/>
        <v>0</v>
      </c>
      <c r="M53" s="41">
        <f t="shared" si="2"/>
        <v>0</v>
      </c>
      <c r="N53" s="35"/>
      <c r="O53" s="65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H53" s="3">
        <f t="shared" si="3"/>
        <v>0</v>
      </c>
      <c r="BI53" s="4">
        <f t="shared" si="4"/>
        <v>0</v>
      </c>
    </row>
    <row r="54" spans="1:61" ht="39.950000000000003" hidden="1" customHeight="1">
      <c r="A54" s="7">
        <v>46</v>
      </c>
      <c r="B54" s="71" t="s">
        <v>219</v>
      </c>
      <c r="C54" s="8" t="s">
        <v>220</v>
      </c>
      <c r="D54" s="22" t="s">
        <v>110</v>
      </c>
      <c r="E54" s="7">
        <v>0</v>
      </c>
      <c r="F54" s="55" t="s">
        <v>113</v>
      </c>
      <c r="G54" s="55" t="s">
        <v>113</v>
      </c>
      <c r="H54" s="27">
        <v>0</v>
      </c>
      <c r="I54" s="28">
        <v>0</v>
      </c>
      <c r="J54" s="9"/>
      <c r="K54" s="9">
        <f t="shared" si="0"/>
        <v>0</v>
      </c>
      <c r="L54" s="49">
        <f t="shared" si="1"/>
        <v>0</v>
      </c>
      <c r="M54" s="41">
        <f t="shared" si="2"/>
        <v>0</v>
      </c>
      <c r="N54" s="35"/>
      <c r="O54" s="65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H54" s="3">
        <f t="shared" si="3"/>
        <v>0</v>
      </c>
      <c r="BI54" s="4">
        <f t="shared" si="4"/>
        <v>0</v>
      </c>
    </row>
    <row r="55" spans="1:61" ht="39.950000000000003" hidden="1" customHeight="1">
      <c r="A55" s="7">
        <v>47</v>
      </c>
      <c r="B55" s="8" t="s">
        <v>221</v>
      </c>
      <c r="C55" s="8" t="s">
        <v>222</v>
      </c>
      <c r="D55" s="22" t="s">
        <v>172</v>
      </c>
      <c r="E55" s="7">
        <v>0</v>
      </c>
      <c r="F55" s="55" t="s">
        <v>113</v>
      </c>
      <c r="G55" s="55" t="s">
        <v>113</v>
      </c>
      <c r="H55" s="27">
        <v>0</v>
      </c>
      <c r="I55" s="28">
        <v>0</v>
      </c>
      <c r="J55" s="72"/>
      <c r="K55" s="9">
        <f t="shared" si="0"/>
        <v>0</v>
      </c>
      <c r="L55" s="49">
        <f t="shared" si="1"/>
        <v>0</v>
      </c>
      <c r="M55" s="41">
        <f t="shared" si="2"/>
        <v>0</v>
      </c>
      <c r="N55" s="35"/>
      <c r="O55" s="65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H55" s="3">
        <f t="shared" si="3"/>
        <v>0</v>
      </c>
      <c r="BI55" s="4">
        <f t="shared" si="4"/>
        <v>0</v>
      </c>
    </row>
    <row r="56" spans="1:61" ht="39.950000000000003" hidden="1" customHeight="1">
      <c r="A56" s="7">
        <v>48</v>
      </c>
      <c r="B56" s="71" t="s">
        <v>223</v>
      </c>
      <c r="C56" s="8" t="s">
        <v>224</v>
      </c>
      <c r="D56" s="22" t="s">
        <v>110</v>
      </c>
      <c r="E56" s="7">
        <v>20</v>
      </c>
      <c r="F56" s="55">
        <v>34730</v>
      </c>
      <c r="G56" s="55">
        <v>30644</v>
      </c>
      <c r="H56" s="27">
        <v>0.25</v>
      </c>
      <c r="I56" s="28">
        <v>0.3382</v>
      </c>
      <c r="J56" s="63">
        <v>22983</v>
      </c>
      <c r="K56" s="9">
        <f t="shared" si="0"/>
        <v>22992.2</v>
      </c>
      <c r="L56" s="49">
        <f t="shared" si="1"/>
        <v>459660</v>
      </c>
      <c r="M56" s="41">
        <f t="shared" si="2"/>
        <v>459844</v>
      </c>
      <c r="N56" s="35"/>
      <c r="O56" s="65">
        <v>10</v>
      </c>
      <c r="P56" s="10"/>
      <c r="Q56" s="10"/>
      <c r="R56" s="10"/>
      <c r="S56" s="10"/>
      <c r="T56" s="10"/>
      <c r="U56" s="10"/>
      <c r="V56" s="10"/>
      <c r="W56" s="10">
        <v>10</v>
      </c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H56" s="3">
        <f t="shared" si="3"/>
        <v>20</v>
      </c>
      <c r="BI56" s="4">
        <f t="shared" si="4"/>
        <v>459660</v>
      </c>
    </row>
    <row r="57" spans="1:61" ht="39.950000000000003" hidden="1" customHeight="1">
      <c r="A57" s="7">
        <v>49</v>
      </c>
      <c r="B57" s="8" t="s">
        <v>225</v>
      </c>
      <c r="C57" s="8" t="s">
        <v>226</v>
      </c>
      <c r="D57" s="22" t="s">
        <v>227</v>
      </c>
      <c r="E57" s="7">
        <v>0</v>
      </c>
      <c r="F57" s="55" t="s">
        <v>113</v>
      </c>
      <c r="G57" s="55" t="s">
        <v>113</v>
      </c>
      <c r="H57" s="27">
        <v>0</v>
      </c>
      <c r="I57" s="28">
        <v>0</v>
      </c>
      <c r="J57" s="72"/>
      <c r="K57" s="9">
        <f t="shared" si="0"/>
        <v>0</v>
      </c>
      <c r="L57" s="49">
        <f t="shared" si="1"/>
        <v>0</v>
      </c>
      <c r="M57" s="41">
        <f t="shared" si="2"/>
        <v>0</v>
      </c>
      <c r="N57" s="35"/>
      <c r="O57" s="65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H57" s="3">
        <f t="shared" si="3"/>
        <v>0</v>
      </c>
      <c r="BI57" s="4">
        <f t="shared" si="4"/>
        <v>0</v>
      </c>
    </row>
    <row r="58" spans="1:61" ht="39.950000000000003" hidden="1" customHeight="1">
      <c r="A58" s="7">
        <v>50</v>
      </c>
      <c r="B58" s="71" t="s">
        <v>228</v>
      </c>
      <c r="C58" s="8" t="s">
        <v>229</v>
      </c>
      <c r="D58" s="22" t="s">
        <v>110</v>
      </c>
      <c r="E58" s="7">
        <v>20</v>
      </c>
      <c r="F58" s="55">
        <v>8639</v>
      </c>
      <c r="G58" s="55">
        <v>6924</v>
      </c>
      <c r="H58" s="27">
        <v>0.2</v>
      </c>
      <c r="I58" s="28">
        <v>0.35880000000000001</v>
      </c>
      <c r="J58" s="72">
        <v>5539.2</v>
      </c>
      <c r="K58" s="9">
        <f t="shared" si="0"/>
        <v>5541.42</v>
      </c>
      <c r="L58" s="49">
        <f t="shared" si="1"/>
        <v>110784</v>
      </c>
      <c r="M58" s="41">
        <f t="shared" si="2"/>
        <v>110828.4</v>
      </c>
      <c r="N58" s="35"/>
      <c r="O58" s="65">
        <v>10</v>
      </c>
      <c r="P58" s="10"/>
      <c r="Q58" s="10"/>
      <c r="R58" s="10"/>
      <c r="S58" s="10"/>
      <c r="T58" s="10"/>
      <c r="U58" s="10"/>
      <c r="V58" s="10"/>
      <c r="W58" s="10">
        <v>10</v>
      </c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H58" s="3">
        <f t="shared" si="3"/>
        <v>20</v>
      </c>
      <c r="BI58" s="4">
        <f t="shared" si="4"/>
        <v>110784</v>
      </c>
    </row>
    <row r="59" spans="1:61" ht="39.950000000000003" hidden="1" customHeight="1">
      <c r="A59" s="7">
        <v>51</v>
      </c>
      <c r="B59" s="8" t="s">
        <v>230</v>
      </c>
      <c r="C59" s="8" t="s">
        <v>231</v>
      </c>
      <c r="D59" s="22" t="s">
        <v>227</v>
      </c>
      <c r="E59" s="7">
        <v>0</v>
      </c>
      <c r="F59" s="55" t="s">
        <v>113</v>
      </c>
      <c r="G59" s="55" t="s">
        <v>113</v>
      </c>
      <c r="H59" s="27">
        <v>0</v>
      </c>
      <c r="I59" s="28">
        <v>0</v>
      </c>
      <c r="J59" s="9"/>
      <c r="K59" s="9">
        <f t="shared" si="0"/>
        <v>0</v>
      </c>
      <c r="L59" s="49">
        <f t="shared" si="1"/>
        <v>0</v>
      </c>
      <c r="M59" s="41">
        <f t="shared" si="2"/>
        <v>0</v>
      </c>
      <c r="N59" s="35"/>
      <c r="O59" s="65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H59" s="3">
        <f t="shared" si="3"/>
        <v>0</v>
      </c>
      <c r="BI59" s="4">
        <f t="shared" si="4"/>
        <v>0</v>
      </c>
    </row>
    <row r="60" spans="1:61" ht="39.950000000000003" hidden="1" customHeight="1">
      <c r="A60" s="7">
        <v>52</v>
      </c>
      <c r="B60" s="71" t="s">
        <v>232</v>
      </c>
      <c r="C60" s="8" t="s">
        <v>233</v>
      </c>
      <c r="D60" s="22" t="s">
        <v>227</v>
      </c>
      <c r="E60" s="7">
        <v>0</v>
      </c>
      <c r="F60" s="55" t="s">
        <v>113</v>
      </c>
      <c r="G60" s="55" t="s">
        <v>113</v>
      </c>
      <c r="H60" s="27">
        <v>0</v>
      </c>
      <c r="I60" s="28">
        <v>0</v>
      </c>
      <c r="J60" s="72"/>
      <c r="K60" s="9">
        <f t="shared" si="0"/>
        <v>0</v>
      </c>
      <c r="L60" s="49">
        <f t="shared" si="1"/>
        <v>0</v>
      </c>
      <c r="M60" s="41">
        <f t="shared" si="2"/>
        <v>0</v>
      </c>
      <c r="N60" s="35"/>
      <c r="O60" s="65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H60" s="3">
        <f t="shared" si="3"/>
        <v>0</v>
      </c>
      <c r="BI60" s="4">
        <f t="shared" si="4"/>
        <v>0</v>
      </c>
    </row>
    <row r="61" spans="1:61" ht="39.950000000000003" hidden="1" customHeight="1">
      <c r="A61" s="7">
        <v>53</v>
      </c>
      <c r="B61" s="8" t="s">
        <v>234</v>
      </c>
      <c r="C61" s="8" t="s">
        <v>235</v>
      </c>
      <c r="D61" s="22" t="s">
        <v>236</v>
      </c>
      <c r="E61" s="7">
        <v>0</v>
      </c>
      <c r="F61" s="55" t="s">
        <v>113</v>
      </c>
      <c r="G61" s="55" t="s">
        <v>113</v>
      </c>
      <c r="H61" s="27">
        <v>0</v>
      </c>
      <c r="I61" s="28">
        <v>0</v>
      </c>
      <c r="J61" s="72"/>
      <c r="K61" s="9">
        <f t="shared" si="0"/>
        <v>0</v>
      </c>
      <c r="L61" s="49">
        <f t="shared" si="1"/>
        <v>0</v>
      </c>
      <c r="M61" s="41">
        <f t="shared" si="2"/>
        <v>0</v>
      </c>
      <c r="N61" s="35"/>
      <c r="O61" s="65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H61" s="3">
        <f t="shared" si="3"/>
        <v>0</v>
      </c>
      <c r="BI61" s="4">
        <f t="shared" si="4"/>
        <v>0</v>
      </c>
    </row>
    <row r="62" spans="1:61" ht="39.950000000000003" hidden="1" customHeight="1">
      <c r="A62" s="7">
        <v>54</v>
      </c>
      <c r="B62" s="8" t="s">
        <v>237</v>
      </c>
      <c r="C62" s="8" t="s">
        <v>238</v>
      </c>
      <c r="D62" s="22" t="s">
        <v>239</v>
      </c>
      <c r="E62" s="7">
        <v>10</v>
      </c>
      <c r="F62" s="55">
        <v>8650</v>
      </c>
      <c r="G62" s="55">
        <v>5035</v>
      </c>
      <c r="H62" s="27">
        <v>0.2</v>
      </c>
      <c r="I62" s="28">
        <v>0.5343</v>
      </c>
      <c r="J62" s="72">
        <v>4028</v>
      </c>
      <c r="K62" s="9">
        <f t="shared" si="0"/>
        <v>4029.61</v>
      </c>
      <c r="L62" s="49">
        <f t="shared" si="1"/>
        <v>40280</v>
      </c>
      <c r="M62" s="41">
        <f t="shared" si="2"/>
        <v>40296.1</v>
      </c>
      <c r="N62" s="35"/>
      <c r="O62" s="65">
        <v>10</v>
      </c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H62" s="3">
        <f t="shared" si="3"/>
        <v>10</v>
      </c>
      <c r="BI62" s="4">
        <f t="shared" si="4"/>
        <v>40280</v>
      </c>
    </row>
    <row r="63" spans="1:61" ht="39.950000000000003" hidden="1" customHeight="1">
      <c r="A63" s="7">
        <v>55</v>
      </c>
      <c r="B63" s="71" t="s">
        <v>240</v>
      </c>
      <c r="C63" s="8" t="s">
        <v>238</v>
      </c>
      <c r="D63" s="22" t="s">
        <v>110</v>
      </c>
      <c r="E63" s="7">
        <v>0</v>
      </c>
      <c r="F63" s="55" t="s">
        <v>113</v>
      </c>
      <c r="G63" s="55" t="s">
        <v>113</v>
      </c>
      <c r="H63" s="27">
        <v>0</v>
      </c>
      <c r="I63" s="28">
        <v>0</v>
      </c>
      <c r="J63" s="63"/>
      <c r="K63" s="9">
        <f t="shared" si="0"/>
        <v>0</v>
      </c>
      <c r="L63" s="49">
        <f t="shared" si="1"/>
        <v>0</v>
      </c>
      <c r="M63" s="41">
        <f t="shared" si="2"/>
        <v>0</v>
      </c>
      <c r="N63" s="35"/>
      <c r="O63" s="65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H63" s="3">
        <f t="shared" si="3"/>
        <v>0</v>
      </c>
      <c r="BI63" s="4">
        <f t="shared" si="4"/>
        <v>0</v>
      </c>
    </row>
    <row r="64" spans="1:61" ht="39.950000000000003" hidden="1" customHeight="1">
      <c r="A64" s="7">
        <v>56</v>
      </c>
      <c r="B64" s="71" t="s">
        <v>241</v>
      </c>
      <c r="C64" s="8" t="s">
        <v>242</v>
      </c>
      <c r="D64" s="22" t="s">
        <v>243</v>
      </c>
      <c r="E64" s="7">
        <v>0</v>
      </c>
      <c r="F64" s="55" t="s">
        <v>113</v>
      </c>
      <c r="G64" s="55" t="s">
        <v>113</v>
      </c>
      <c r="H64" s="27">
        <v>0</v>
      </c>
      <c r="I64" s="28">
        <v>0</v>
      </c>
      <c r="J64" s="9"/>
      <c r="K64" s="9">
        <f t="shared" si="0"/>
        <v>0</v>
      </c>
      <c r="L64" s="49">
        <f t="shared" si="1"/>
        <v>0</v>
      </c>
      <c r="M64" s="41">
        <f t="shared" si="2"/>
        <v>0</v>
      </c>
      <c r="N64" s="35"/>
      <c r="O64" s="65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H64" s="3">
        <f t="shared" si="3"/>
        <v>0</v>
      </c>
      <c r="BI64" s="4">
        <f t="shared" si="4"/>
        <v>0</v>
      </c>
    </row>
    <row r="65" spans="1:61" ht="39.950000000000003" hidden="1" customHeight="1">
      <c r="A65" s="7">
        <v>57</v>
      </c>
      <c r="B65" s="71" t="s">
        <v>244</v>
      </c>
      <c r="C65" s="8" t="s">
        <v>245</v>
      </c>
      <c r="D65" s="22" t="s">
        <v>246</v>
      </c>
      <c r="E65" s="7">
        <v>0</v>
      </c>
      <c r="F65" s="55" t="s">
        <v>113</v>
      </c>
      <c r="G65" s="55" t="s">
        <v>113</v>
      </c>
      <c r="H65" s="27">
        <v>0</v>
      </c>
      <c r="I65" s="28">
        <v>0</v>
      </c>
      <c r="J65" s="72"/>
      <c r="K65" s="9">
        <f t="shared" si="0"/>
        <v>0</v>
      </c>
      <c r="L65" s="49">
        <f t="shared" si="1"/>
        <v>0</v>
      </c>
      <c r="M65" s="41">
        <f t="shared" si="2"/>
        <v>0</v>
      </c>
      <c r="N65" s="35"/>
      <c r="O65" s="65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H65" s="3">
        <f t="shared" si="3"/>
        <v>0</v>
      </c>
      <c r="BI65" s="4">
        <f t="shared" si="4"/>
        <v>0</v>
      </c>
    </row>
    <row r="66" spans="1:61" ht="39.950000000000003" hidden="1" customHeight="1">
      <c r="A66" s="7">
        <v>58</v>
      </c>
      <c r="B66" s="71" t="s">
        <v>247</v>
      </c>
      <c r="C66" s="8" t="s">
        <v>248</v>
      </c>
      <c r="D66" s="22" t="s">
        <v>249</v>
      </c>
      <c r="E66" s="7">
        <v>0</v>
      </c>
      <c r="F66" s="55" t="s">
        <v>113</v>
      </c>
      <c r="G66" s="55" t="s">
        <v>113</v>
      </c>
      <c r="H66" s="27">
        <v>0</v>
      </c>
      <c r="I66" s="28">
        <v>0</v>
      </c>
      <c r="J66" s="9"/>
      <c r="K66" s="9">
        <f t="shared" si="0"/>
        <v>0</v>
      </c>
      <c r="L66" s="49">
        <f t="shared" si="1"/>
        <v>0</v>
      </c>
      <c r="M66" s="41">
        <f t="shared" si="2"/>
        <v>0</v>
      </c>
      <c r="N66" s="35"/>
      <c r="O66" s="65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H66" s="3">
        <f t="shared" si="3"/>
        <v>0</v>
      </c>
      <c r="BI66" s="4">
        <f t="shared" si="4"/>
        <v>0</v>
      </c>
    </row>
    <row r="67" spans="1:61" ht="39.950000000000003" hidden="1" customHeight="1">
      <c r="A67" s="7">
        <v>59</v>
      </c>
      <c r="B67" s="8" t="s">
        <v>250</v>
      </c>
      <c r="C67" s="8" t="s">
        <v>251</v>
      </c>
      <c r="D67" s="22" t="s">
        <v>252</v>
      </c>
      <c r="E67" s="7">
        <v>0</v>
      </c>
      <c r="F67" s="55" t="s">
        <v>113</v>
      </c>
      <c r="G67" s="55" t="s">
        <v>113</v>
      </c>
      <c r="H67" s="27">
        <v>0</v>
      </c>
      <c r="I67" s="28">
        <v>0</v>
      </c>
      <c r="J67" s="9"/>
      <c r="K67" s="9">
        <f t="shared" si="0"/>
        <v>0</v>
      </c>
      <c r="L67" s="49">
        <f t="shared" si="1"/>
        <v>0</v>
      </c>
      <c r="M67" s="41">
        <f t="shared" si="2"/>
        <v>0</v>
      </c>
      <c r="N67" s="35"/>
      <c r="O67" s="65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H67" s="3">
        <f t="shared" si="3"/>
        <v>0</v>
      </c>
      <c r="BI67" s="4">
        <f t="shared" si="4"/>
        <v>0</v>
      </c>
    </row>
    <row r="68" spans="1:61" ht="39.950000000000003" hidden="1" customHeight="1">
      <c r="A68" s="7">
        <v>60</v>
      </c>
      <c r="B68" s="71" t="s">
        <v>253</v>
      </c>
      <c r="C68" s="8" t="s">
        <v>254</v>
      </c>
      <c r="D68" s="22" t="s">
        <v>172</v>
      </c>
      <c r="E68" s="7">
        <v>634</v>
      </c>
      <c r="F68" s="55">
        <v>9753</v>
      </c>
      <c r="G68" s="55">
        <v>5512</v>
      </c>
      <c r="H68" s="27">
        <v>0.25</v>
      </c>
      <c r="I68" s="28">
        <v>0.57609999999999995</v>
      </c>
      <c r="J68" s="72">
        <v>4134</v>
      </c>
      <c r="K68" s="9">
        <f t="shared" si="0"/>
        <v>4135.6499999999996</v>
      </c>
      <c r="L68" s="49">
        <f t="shared" si="1"/>
        <v>2620956</v>
      </c>
      <c r="M68" s="41">
        <f t="shared" si="2"/>
        <v>2622002.0999999996</v>
      </c>
      <c r="N68" s="35"/>
      <c r="O68" s="65">
        <v>120</v>
      </c>
      <c r="P68" s="10"/>
      <c r="Q68" s="10"/>
      <c r="R68" s="10"/>
      <c r="S68" s="10">
        <v>4</v>
      </c>
      <c r="T68" s="10"/>
      <c r="U68" s="10">
        <v>30</v>
      </c>
      <c r="V68" s="10">
        <v>30</v>
      </c>
      <c r="W68" s="10">
        <v>50</v>
      </c>
      <c r="X68" s="10"/>
      <c r="Y68" s="10"/>
      <c r="Z68" s="10"/>
      <c r="AA68" s="10">
        <v>40</v>
      </c>
      <c r="AB68" s="10"/>
      <c r="AC68" s="10"/>
      <c r="AD68" s="10"/>
      <c r="AE68" s="10">
        <v>20</v>
      </c>
      <c r="AF68" s="10"/>
      <c r="AG68" s="10"/>
      <c r="AH68" s="10">
        <v>10</v>
      </c>
      <c r="AI68" s="10">
        <v>40</v>
      </c>
      <c r="AJ68" s="10">
        <v>40</v>
      </c>
      <c r="AK68" s="10"/>
      <c r="AL68" s="10">
        <v>60</v>
      </c>
      <c r="AM68" s="10"/>
      <c r="AN68" s="10"/>
      <c r="AO68" s="10"/>
      <c r="AP68" s="10"/>
      <c r="AQ68" s="10"/>
      <c r="AR68" s="10"/>
      <c r="AS68" s="10"/>
      <c r="AT68" s="10"/>
      <c r="AU68" s="10">
        <v>40</v>
      </c>
      <c r="AV68" s="10">
        <v>4</v>
      </c>
      <c r="AW68" s="10">
        <v>40</v>
      </c>
      <c r="AX68" s="10">
        <v>4</v>
      </c>
      <c r="AY68" s="10">
        <v>2</v>
      </c>
      <c r="AZ68" s="10">
        <v>40</v>
      </c>
      <c r="BA68" s="10">
        <v>4</v>
      </c>
      <c r="BB68" s="10">
        <v>4</v>
      </c>
      <c r="BC68" s="10">
        <v>4</v>
      </c>
      <c r="BD68" s="10">
        <v>40</v>
      </c>
      <c r="BE68" s="10">
        <v>4</v>
      </c>
      <c r="BF68" s="10">
        <v>4</v>
      </c>
      <c r="BH68" s="3">
        <f t="shared" si="3"/>
        <v>634</v>
      </c>
      <c r="BI68" s="4">
        <f t="shared" si="4"/>
        <v>2620956</v>
      </c>
    </row>
    <row r="69" spans="1:61" ht="39.950000000000003" hidden="1" customHeight="1">
      <c r="A69" s="7">
        <v>61</v>
      </c>
      <c r="B69" s="8" t="s">
        <v>255</v>
      </c>
      <c r="C69" s="8" t="s">
        <v>256</v>
      </c>
      <c r="D69" s="22" t="s">
        <v>257</v>
      </c>
      <c r="E69" s="7">
        <v>0</v>
      </c>
      <c r="F69" s="55" t="s">
        <v>113</v>
      </c>
      <c r="G69" s="55" t="s">
        <v>113</v>
      </c>
      <c r="H69" s="27">
        <v>0</v>
      </c>
      <c r="I69" s="28">
        <v>0</v>
      </c>
      <c r="J69" s="72"/>
      <c r="K69" s="9">
        <f t="shared" si="0"/>
        <v>0</v>
      </c>
      <c r="L69" s="49">
        <f t="shared" si="1"/>
        <v>0</v>
      </c>
      <c r="M69" s="41">
        <f t="shared" si="2"/>
        <v>0</v>
      </c>
      <c r="N69" s="35"/>
      <c r="O69" s="65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H69" s="3">
        <f t="shared" si="3"/>
        <v>0</v>
      </c>
      <c r="BI69" s="4">
        <f t="shared" si="4"/>
        <v>0</v>
      </c>
    </row>
    <row r="70" spans="1:61" ht="39.950000000000003" hidden="1" customHeight="1">
      <c r="A70" s="7">
        <v>62</v>
      </c>
      <c r="B70" s="71" t="s">
        <v>258</v>
      </c>
      <c r="C70" s="8" t="s">
        <v>259</v>
      </c>
      <c r="D70" s="22" t="s">
        <v>260</v>
      </c>
      <c r="E70" s="7">
        <v>0</v>
      </c>
      <c r="F70" s="55" t="s">
        <v>113</v>
      </c>
      <c r="G70" s="55" t="s">
        <v>113</v>
      </c>
      <c r="H70" s="27">
        <v>0</v>
      </c>
      <c r="I70" s="28">
        <v>0</v>
      </c>
      <c r="J70" s="9"/>
      <c r="K70" s="9">
        <f t="shared" si="0"/>
        <v>0</v>
      </c>
      <c r="L70" s="49">
        <f t="shared" si="1"/>
        <v>0</v>
      </c>
      <c r="M70" s="41">
        <f t="shared" si="2"/>
        <v>0</v>
      </c>
      <c r="N70" s="35"/>
      <c r="O70" s="65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H70" s="3">
        <f t="shared" si="3"/>
        <v>0</v>
      </c>
      <c r="BI70" s="4">
        <f t="shared" si="4"/>
        <v>0</v>
      </c>
    </row>
    <row r="71" spans="1:61" ht="39.950000000000003" hidden="1" customHeight="1">
      <c r="A71" s="7">
        <v>63</v>
      </c>
      <c r="B71" s="71" t="s">
        <v>261</v>
      </c>
      <c r="C71" s="8" t="s">
        <v>262</v>
      </c>
      <c r="D71" s="22" t="s">
        <v>260</v>
      </c>
      <c r="E71" s="7">
        <v>0</v>
      </c>
      <c r="F71" s="55" t="s">
        <v>113</v>
      </c>
      <c r="G71" s="55" t="s">
        <v>113</v>
      </c>
      <c r="H71" s="27">
        <v>0</v>
      </c>
      <c r="I71" s="28">
        <v>0</v>
      </c>
      <c r="J71" s="72"/>
      <c r="K71" s="9">
        <f t="shared" si="0"/>
        <v>0</v>
      </c>
      <c r="L71" s="49">
        <f t="shared" si="1"/>
        <v>0</v>
      </c>
      <c r="M71" s="41">
        <f t="shared" si="2"/>
        <v>0</v>
      </c>
      <c r="N71" s="35"/>
      <c r="O71" s="65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H71" s="3">
        <f t="shared" si="3"/>
        <v>0</v>
      </c>
      <c r="BI71" s="4">
        <f t="shared" si="4"/>
        <v>0</v>
      </c>
    </row>
    <row r="72" spans="1:61" ht="39.950000000000003" hidden="1" customHeight="1">
      <c r="A72" s="7">
        <v>64</v>
      </c>
      <c r="B72" s="8" t="s">
        <v>263</v>
      </c>
      <c r="C72" s="8" t="s">
        <v>264</v>
      </c>
      <c r="D72" s="22" t="s">
        <v>47</v>
      </c>
      <c r="E72" s="7">
        <v>528</v>
      </c>
      <c r="F72" s="55">
        <v>3870</v>
      </c>
      <c r="G72" s="55">
        <v>1145</v>
      </c>
      <c r="H72" s="27">
        <v>0.25</v>
      </c>
      <c r="I72" s="28">
        <v>0.77810000000000001</v>
      </c>
      <c r="J72" s="63">
        <v>858.75</v>
      </c>
      <c r="K72" s="9">
        <f t="shared" si="0"/>
        <v>859.09</v>
      </c>
      <c r="L72" s="49">
        <f t="shared" si="1"/>
        <v>453420</v>
      </c>
      <c r="M72" s="41">
        <f t="shared" si="2"/>
        <v>453599.52</v>
      </c>
      <c r="N72" s="35"/>
      <c r="O72" s="65">
        <v>150</v>
      </c>
      <c r="P72" s="10"/>
      <c r="Q72" s="10"/>
      <c r="R72" s="10"/>
      <c r="S72" s="10">
        <v>4</v>
      </c>
      <c r="T72" s="10"/>
      <c r="U72" s="10">
        <v>20</v>
      </c>
      <c r="V72" s="10">
        <v>20</v>
      </c>
      <c r="W72" s="10">
        <v>35</v>
      </c>
      <c r="X72" s="10"/>
      <c r="Y72" s="10"/>
      <c r="Z72" s="10"/>
      <c r="AA72" s="10">
        <v>35</v>
      </c>
      <c r="AB72" s="10"/>
      <c r="AC72" s="10"/>
      <c r="AD72" s="10"/>
      <c r="AE72" s="10">
        <v>16</v>
      </c>
      <c r="AF72" s="10"/>
      <c r="AG72" s="10"/>
      <c r="AH72" s="10">
        <v>4</v>
      </c>
      <c r="AI72" s="10">
        <v>30</v>
      </c>
      <c r="AJ72" s="10">
        <v>16</v>
      </c>
      <c r="AK72" s="10"/>
      <c r="AL72" s="10">
        <v>72</v>
      </c>
      <c r="AM72" s="10"/>
      <c r="AN72" s="10"/>
      <c r="AO72" s="10"/>
      <c r="AP72" s="10"/>
      <c r="AQ72" s="10"/>
      <c r="AR72" s="10"/>
      <c r="AS72" s="10"/>
      <c r="AT72" s="10"/>
      <c r="AU72" s="10">
        <v>32</v>
      </c>
      <c r="AV72" s="10">
        <v>4</v>
      </c>
      <c r="AW72" s="10">
        <v>28</v>
      </c>
      <c r="AX72" s="10">
        <v>4</v>
      </c>
      <c r="AY72" s="10">
        <v>4</v>
      </c>
      <c r="AZ72" s="10">
        <v>20</v>
      </c>
      <c r="BA72" s="10">
        <v>4</v>
      </c>
      <c r="BB72" s="10">
        <v>4</v>
      </c>
      <c r="BC72" s="10">
        <v>4</v>
      </c>
      <c r="BD72" s="10">
        <v>12</v>
      </c>
      <c r="BE72" s="10">
        <v>4</v>
      </c>
      <c r="BF72" s="10">
        <v>6</v>
      </c>
      <c r="BH72" s="3">
        <f t="shared" si="3"/>
        <v>528</v>
      </c>
      <c r="BI72" s="4">
        <f t="shared" si="4"/>
        <v>453420</v>
      </c>
    </row>
    <row r="73" spans="1:61" ht="39.950000000000003" hidden="1" customHeight="1">
      <c r="A73" s="7">
        <v>65</v>
      </c>
      <c r="B73" s="8" t="s">
        <v>265</v>
      </c>
      <c r="C73" s="8" t="s">
        <v>266</v>
      </c>
      <c r="D73" s="22" t="s">
        <v>47</v>
      </c>
      <c r="E73" s="7">
        <v>0</v>
      </c>
      <c r="F73" s="55" t="s">
        <v>113</v>
      </c>
      <c r="G73" s="55" t="s">
        <v>113</v>
      </c>
      <c r="H73" s="27">
        <v>0</v>
      </c>
      <c r="I73" s="28">
        <v>0</v>
      </c>
      <c r="J73" s="72"/>
      <c r="K73" s="9">
        <f t="shared" si="0"/>
        <v>0</v>
      </c>
      <c r="L73" s="49">
        <f t="shared" si="1"/>
        <v>0</v>
      </c>
      <c r="M73" s="41">
        <f t="shared" si="2"/>
        <v>0</v>
      </c>
      <c r="N73" s="35"/>
      <c r="O73" s="65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H73" s="3">
        <f t="shared" si="3"/>
        <v>0</v>
      </c>
      <c r="BI73" s="4">
        <f t="shared" si="4"/>
        <v>0</v>
      </c>
    </row>
    <row r="74" spans="1:61" ht="39.950000000000003" hidden="1" customHeight="1">
      <c r="A74" s="7">
        <v>66</v>
      </c>
      <c r="B74" s="8" t="s">
        <v>267</v>
      </c>
      <c r="C74" s="8" t="s">
        <v>268</v>
      </c>
      <c r="D74" s="22" t="s">
        <v>47</v>
      </c>
      <c r="E74" s="7">
        <v>0</v>
      </c>
      <c r="F74" s="55" t="s">
        <v>113</v>
      </c>
      <c r="G74" s="55" t="s">
        <v>113</v>
      </c>
      <c r="H74" s="27">
        <v>0</v>
      </c>
      <c r="I74" s="28">
        <v>0</v>
      </c>
      <c r="J74" s="72"/>
      <c r="K74" s="9">
        <f t="shared" ref="K74:K137" si="5">ROUND(J74/(1-0.04%),2)</f>
        <v>0</v>
      </c>
      <c r="L74" s="49">
        <f t="shared" ref="L74:L137" si="6">J74*E74</f>
        <v>0</v>
      </c>
      <c r="M74" s="41">
        <f t="shared" ref="M74:M138" si="7">K74*E74</f>
        <v>0</v>
      </c>
      <c r="N74" s="35"/>
      <c r="O74" s="65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H74" s="3">
        <f t="shared" ref="BH74:BH137" si="8">SUM(O74:BF74)</f>
        <v>0</v>
      </c>
      <c r="BI74" s="4">
        <f t="shared" ref="BI74:BI137" si="9">BH74*J74</f>
        <v>0</v>
      </c>
    </row>
    <row r="75" spans="1:61" ht="39.950000000000003" hidden="1" customHeight="1">
      <c r="A75" s="7">
        <v>67</v>
      </c>
      <c r="B75" s="8" t="s">
        <v>269</v>
      </c>
      <c r="C75" s="8" t="s">
        <v>270</v>
      </c>
      <c r="D75" s="22" t="s">
        <v>47</v>
      </c>
      <c r="E75" s="7">
        <v>0</v>
      </c>
      <c r="F75" s="55" t="s">
        <v>113</v>
      </c>
      <c r="G75" s="55" t="s">
        <v>113</v>
      </c>
      <c r="H75" s="27">
        <v>0</v>
      </c>
      <c r="I75" s="28">
        <v>0</v>
      </c>
      <c r="J75" s="9"/>
      <c r="K75" s="9">
        <f t="shared" si="5"/>
        <v>0</v>
      </c>
      <c r="L75" s="49">
        <f t="shared" si="6"/>
        <v>0</v>
      </c>
      <c r="M75" s="41">
        <f t="shared" si="7"/>
        <v>0</v>
      </c>
      <c r="N75" s="35"/>
      <c r="O75" s="65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H75" s="3">
        <f t="shared" si="8"/>
        <v>0</v>
      </c>
      <c r="BI75" s="4">
        <f t="shared" si="9"/>
        <v>0</v>
      </c>
    </row>
    <row r="76" spans="1:61" ht="39.950000000000003" hidden="1" customHeight="1">
      <c r="A76" s="7">
        <v>68</v>
      </c>
      <c r="B76" s="8" t="s">
        <v>271</v>
      </c>
      <c r="C76" s="8" t="s">
        <v>272</v>
      </c>
      <c r="D76" s="22" t="s">
        <v>47</v>
      </c>
      <c r="E76" s="7">
        <v>0</v>
      </c>
      <c r="F76" s="55" t="s">
        <v>113</v>
      </c>
      <c r="G76" s="55" t="s">
        <v>113</v>
      </c>
      <c r="H76" s="27">
        <v>0</v>
      </c>
      <c r="I76" s="28">
        <v>0</v>
      </c>
      <c r="J76" s="72"/>
      <c r="K76" s="9">
        <f t="shared" si="5"/>
        <v>0</v>
      </c>
      <c r="L76" s="49">
        <f t="shared" si="6"/>
        <v>0</v>
      </c>
      <c r="M76" s="41">
        <f t="shared" si="7"/>
        <v>0</v>
      </c>
      <c r="N76" s="35"/>
      <c r="O76" s="65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H76" s="3">
        <f t="shared" si="8"/>
        <v>0</v>
      </c>
      <c r="BI76" s="4">
        <f t="shared" si="9"/>
        <v>0</v>
      </c>
    </row>
    <row r="77" spans="1:61" ht="39.950000000000003" hidden="1" customHeight="1">
      <c r="A77" s="7">
        <v>69</v>
      </c>
      <c r="B77" s="71" t="s">
        <v>273</v>
      </c>
      <c r="C77" s="8" t="s">
        <v>274</v>
      </c>
      <c r="D77" s="22" t="s">
        <v>47</v>
      </c>
      <c r="E77" s="7">
        <v>0</v>
      </c>
      <c r="F77" s="55" t="s">
        <v>113</v>
      </c>
      <c r="G77" s="55" t="s">
        <v>113</v>
      </c>
      <c r="H77" s="27">
        <v>0</v>
      </c>
      <c r="I77" s="28">
        <v>0</v>
      </c>
      <c r="J77" s="72"/>
      <c r="K77" s="9">
        <f t="shared" si="5"/>
        <v>0</v>
      </c>
      <c r="L77" s="49">
        <f t="shared" si="6"/>
        <v>0</v>
      </c>
      <c r="M77" s="41">
        <f t="shared" si="7"/>
        <v>0</v>
      </c>
      <c r="N77" s="35"/>
      <c r="O77" s="65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H77" s="3">
        <f t="shared" si="8"/>
        <v>0</v>
      </c>
      <c r="BI77" s="4">
        <f t="shared" si="9"/>
        <v>0</v>
      </c>
    </row>
    <row r="78" spans="1:61" ht="39.950000000000003" hidden="1" customHeight="1">
      <c r="A78" s="7">
        <v>70</v>
      </c>
      <c r="B78" s="8" t="s">
        <v>275</v>
      </c>
      <c r="C78" s="8" t="s">
        <v>276</v>
      </c>
      <c r="D78" s="22" t="s">
        <v>47</v>
      </c>
      <c r="E78" s="7">
        <v>528</v>
      </c>
      <c r="F78" s="55">
        <v>7404</v>
      </c>
      <c r="G78" s="55">
        <v>1414</v>
      </c>
      <c r="H78" s="27">
        <v>0.25</v>
      </c>
      <c r="I78" s="28">
        <v>0.85680000000000001</v>
      </c>
      <c r="J78" s="72">
        <v>1060.5</v>
      </c>
      <c r="K78" s="9">
        <f t="shared" si="5"/>
        <v>1060.92</v>
      </c>
      <c r="L78" s="49">
        <f t="shared" si="6"/>
        <v>559944</v>
      </c>
      <c r="M78" s="41">
        <f t="shared" si="7"/>
        <v>560165.76</v>
      </c>
      <c r="N78" s="35"/>
      <c r="O78" s="65">
        <v>150</v>
      </c>
      <c r="P78" s="10"/>
      <c r="Q78" s="10"/>
      <c r="R78" s="10"/>
      <c r="S78" s="10">
        <v>4</v>
      </c>
      <c r="T78" s="10"/>
      <c r="U78" s="10">
        <v>20</v>
      </c>
      <c r="V78" s="10">
        <v>20</v>
      </c>
      <c r="W78" s="10">
        <v>35</v>
      </c>
      <c r="X78" s="10"/>
      <c r="Y78" s="10"/>
      <c r="Z78" s="10"/>
      <c r="AA78" s="10">
        <v>35</v>
      </c>
      <c r="AB78" s="10"/>
      <c r="AC78" s="10"/>
      <c r="AD78" s="10"/>
      <c r="AE78" s="10">
        <v>16</v>
      </c>
      <c r="AF78" s="10"/>
      <c r="AG78" s="10"/>
      <c r="AH78" s="10">
        <v>4</v>
      </c>
      <c r="AI78" s="10">
        <v>30</v>
      </c>
      <c r="AJ78" s="10">
        <v>16</v>
      </c>
      <c r="AK78" s="10"/>
      <c r="AL78" s="10">
        <v>72</v>
      </c>
      <c r="AM78" s="10"/>
      <c r="AN78" s="10"/>
      <c r="AO78" s="10"/>
      <c r="AP78" s="10"/>
      <c r="AQ78" s="10"/>
      <c r="AR78" s="10"/>
      <c r="AS78" s="10"/>
      <c r="AT78" s="10"/>
      <c r="AU78" s="10">
        <v>32</v>
      </c>
      <c r="AV78" s="10">
        <v>4</v>
      </c>
      <c r="AW78" s="10">
        <v>28</v>
      </c>
      <c r="AX78" s="10">
        <v>4</v>
      </c>
      <c r="AY78" s="10">
        <v>4</v>
      </c>
      <c r="AZ78" s="10">
        <v>20</v>
      </c>
      <c r="BA78" s="10">
        <v>4</v>
      </c>
      <c r="BB78" s="10">
        <v>4</v>
      </c>
      <c r="BC78" s="10">
        <v>4</v>
      </c>
      <c r="BD78" s="10">
        <v>12</v>
      </c>
      <c r="BE78" s="10">
        <v>4</v>
      </c>
      <c r="BF78" s="10">
        <v>6</v>
      </c>
      <c r="BH78" s="3">
        <f t="shared" si="8"/>
        <v>528</v>
      </c>
      <c r="BI78" s="4">
        <f t="shared" si="9"/>
        <v>559944</v>
      </c>
    </row>
    <row r="79" spans="1:61" ht="39.950000000000003" hidden="1" customHeight="1">
      <c r="A79" s="7">
        <v>71</v>
      </c>
      <c r="B79" s="8" t="s">
        <v>277</v>
      </c>
      <c r="C79" s="8" t="s">
        <v>278</v>
      </c>
      <c r="D79" s="22" t="s">
        <v>47</v>
      </c>
      <c r="E79" s="7">
        <v>0</v>
      </c>
      <c r="F79" s="55" t="s">
        <v>113</v>
      </c>
      <c r="G79" s="55" t="s">
        <v>113</v>
      </c>
      <c r="H79" s="27">
        <v>0</v>
      </c>
      <c r="I79" s="28">
        <v>0</v>
      </c>
      <c r="J79" s="63"/>
      <c r="K79" s="9">
        <f t="shared" si="5"/>
        <v>0</v>
      </c>
      <c r="L79" s="49">
        <f>J79*E79</f>
        <v>0</v>
      </c>
      <c r="M79" s="41">
        <f t="shared" si="7"/>
        <v>0</v>
      </c>
      <c r="N79" s="35"/>
      <c r="O79" s="65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H79" s="3">
        <f t="shared" si="8"/>
        <v>0</v>
      </c>
      <c r="BI79" s="4">
        <f t="shared" si="9"/>
        <v>0</v>
      </c>
    </row>
    <row r="80" spans="1:61" ht="39.950000000000003" hidden="1" customHeight="1">
      <c r="A80" s="7">
        <v>72</v>
      </c>
      <c r="B80" s="71" t="s">
        <v>279</v>
      </c>
      <c r="C80" s="8" t="s">
        <v>280</v>
      </c>
      <c r="D80" s="22" t="s">
        <v>281</v>
      </c>
      <c r="E80" s="7">
        <v>0</v>
      </c>
      <c r="F80" s="55" t="s">
        <v>113</v>
      </c>
      <c r="G80" s="55" t="s">
        <v>113</v>
      </c>
      <c r="H80" s="27">
        <v>0</v>
      </c>
      <c r="I80" s="28">
        <v>0</v>
      </c>
      <c r="J80" s="72"/>
      <c r="K80" s="9">
        <f t="shared" si="5"/>
        <v>0</v>
      </c>
      <c r="L80" s="49">
        <f t="shared" si="6"/>
        <v>0</v>
      </c>
      <c r="M80" s="41">
        <f t="shared" si="7"/>
        <v>0</v>
      </c>
      <c r="N80" s="35"/>
      <c r="O80" s="65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H80" s="3">
        <f t="shared" si="8"/>
        <v>0</v>
      </c>
      <c r="BI80" s="4">
        <f t="shared" si="9"/>
        <v>0</v>
      </c>
    </row>
    <row r="81" spans="1:61" ht="39.950000000000003" hidden="1" customHeight="1">
      <c r="A81" s="7">
        <v>73</v>
      </c>
      <c r="B81" s="71" t="s">
        <v>282</v>
      </c>
      <c r="C81" s="8" t="s">
        <v>283</v>
      </c>
      <c r="D81" s="22" t="s">
        <v>284</v>
      </c>
      <c r="E81" s="7">
        <v>0</v>
      </c>
      <c r="F81" s="55" t="s">
        <v>113</v>
      </c>
      <c r="G81" s="55" t="s">
        <v>113</v>
      </c>
      <c r="H81" s="27">
        <v>0</v>
      </c>
      <c r="I81" s="28">
        <v>0</v>
      </c>
      <c r="J81" s="9"/>
      <c r="K81" s="9">
        <f t="shared" si="5"/>
        <v>0</v>
      </c>
      <c r="L81" s="49">
        <f t="shared" si="6"/>
        <v>0</v>
      </c>
      <c r="M81" s="41">
        <f t="shared" si="7"/>
        <v>0</v>
      </c>
      <c r="N81" s="35"/>
      <c r="O81" s="65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H81" s="3">
        <f t="shared" si="8"/>
        <v>0</v>
      </c>
      <c r="BI81" s="4">
        <f t="shared" si="9"/>
        <v>0</v>
      </c>
    </row>
    <row r="82" spans="1:61" ht="39.950000000000003" hidden="1" customHeight="1">
      <c r="A82" s="7">
        <v>74</v>
      </c>
      <c r="B82" s="71" t="s">
        <v>285</v>
      </c>
      <c r="C82" s="8" t="s">
        <v>286</v>
      </c>
      <c r="D82" s="22" t="s">
        <v>287</v>
      </c>
      <c r="E82" s="7">
        <v>0</v>
      </c>
      <c r="F82" s="55" t="s">
        <v>113</v>
      </c>
      <c r="G82" s="55" t="s">
        <v>113</v>
      </c>
      <c r="H82" s="27">
        <v>0</v>
      </c>
      <c r="I82" s="28">
        <v>0</v>
      </c>
      <c r="J82" s="9"/>
      <c r="K82" s="9">
        <f t="shared" si="5"/>
        <v>0</v>
      </c>
      <c r="L82" s="49">
        <f t="shared" si="6"/>
        <v>0</v>
      </c>
      <c r="M82" s="41">
        <f t="shared" si="7"/>
        <v>0</v>
      </c>
      <c r="N82" s="35"/>
      <c r="O82" s="65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H82" s="3">
        <f t="shared" si="8"/>
        <v>0</v>
      </c>
      <c r="BI82" s="4">
        <f t="shared" si="9"/>
        <v>0</v>
      </c>
    </row>
    <row r="83" spans="1:61" ht="39.950000000000003" hidden="1" customHeight="1">
      <c r="A83" s="7">
        <v>75</v>
      </c>
      <c r="B83" s="71" t="s">
        <v>288</v>
      </c>
      <c r="C83" s="8" t="s">
        <v>289</v>
      </c>
      <c r="D83" s="22" t="s">
        <v>47</v>
      </c>
      <c r="E83" s="7">
        <v>528</v>
      </c>
      <c r="F83" s="55">
        <v>1045</v>
      </c>
      <c r="G83" s="55">
        <v>594</v>
      </c>
      <c r="H83" s="27">
        <v>0.2</v>
      </c>
      <c r="I83" s="28">
        <v>0.54530000000000001</v>
      </c>
      <c r="J83" s="72">
        <v>475.2</v>
      </c>
      <c r="K83" s="9">
        <f t="shared" si="5"/>
        <v>475.39</v>
      </c>
      <c r="L83" s="49">
        <f t="shared" si="6"/>
        <v>250905.60000000001</v>
      </c>
      <c r="M83" s="41">
        <f t="shared" si="7"/>
        <v>251005.91999999998</v>
      </c>
      <c r="N83" s="35"/>
      <c r="O83" s="65">
        <v>150</v>
      </c>
      <c r="P83" s="10"/>
      <c r="Q83" s="10"/>
      <c r="R83" s="10"/>
      <c r="S83" s="10">
        <v>4</v>
      </c>
      <c r="T83" s="10"/>
      <c r="U83" s="10">
        <v>20</v>
      </c>
      <c r="V83" s="10">
        <v>20</v>
      </c>
      <c r="W83" s="10">
        <v>35</v>
      </c>
      <c r="X83" s="10"/>
      <c r="Y83" s="10"/>
      <c r="Z83" s="10"/>
      <c r="AA83" s="10">
        <v>35</v>
      </c>
      <c r="AB83" s="10"/>
      <c r="AC83" s="10"/>
      <c r="AD83" s="10"/>
      <c r="AE83" s="10">
        <v>16</v>
      </c>
      <c r="AF83" s="10"/>
      <c r="AG83" s="10"/>
      <c r="AH83" s="10">
        <v>4</v>
      </c>
      <c r="AI83" s="10">
        <v>30</v>
      </c>
      <c r="AJ83" s="10">
        <v>16</v>
      </c>
      <c r="AK83" s="10"/>
      <c r="AL83" s="10">
        <v>72</v>
      </c>
      <c r="AM83" s="10"/>
      <c r="AN83" s="10"/>
      <c r="AO83" s="10"/>
      <c r="AP83" s="10"/>
      <c r="AQ83" s="10"/>
      <c r="AR83" s="10"/>
      <c r="AS83" s="10"/>
      <c r="AT83" s="10"/>
      <c r="AU83" s="10">
        <v>32</v>
      </c>
      <c r="AV83" s="10">
        <v>4</v>
      </c>
      <c r="AW83" s="10">
        <v>28</v>
      </c>
      <c r="AX83" s="10">
        <v>4</v>
      </c>
      <c r="AY83" s="10">
        <v>4</v>
      </c>
      <c r="AZ83" s="10">
        <v>20</v>
      </c>
      <c r="BA83" s="10">
        <v>4</v>
      </c>
      <c r="BB83" s="10">
        <v>4</v>
      </c>
      <c r="BC83" s="10">
        <v>4</v>
      </c>
      <c r="BD83" s="10">
        <v>12</v>
      </c>
      <c r="BE83" s="10">
        <v>4</v>
      </c>
      <c r="BF83" s="10">
        <v>6</v>
      </c>
      <c r="BH83" s="3">
        <f t="shared" si="8"/>
        <v>528</v>
      </c>
      <c r="BI83" s="4">
        <f t="shared" si="9"/>
        <v>250905.60000000001</v>
      </c>
    </row>
    <row r="84" spans="1:61" ht="39.950000000000003" hidden="1" customHeight="1">
      <c r="A84" s="7">
        <v>76</v>
      </c>
      <c r="B84" s="71" t="s">
        <v>290</v>
      </c>
      <c r="C84" s="8" t="s">
        <v>291</v>
      </c>
      <c r="D84" s="22" t="s">
        <v>47</v>
      </c>
      <c r="E84" s="7">
        <v>0</v>
      </c>
      <c r="F84" s="55" t="s">
        <v>113</v>
      </c>
      <c r="G84" s="55" t="s">
        <v>113</v>
      </c>
      <c r="H84" s="27">
        <v>0</v>
      </c>
      <c r="I84" s="28">
        <v>0</v>
      </c>
      <c r="J84" s="72"/>
      <c r="K84" s="9">
        <f t="shared" si="5"/>
        <v>0</v>
      </c>
      <c r="L84" s="49">
        <f t="shared" si="6"/>
        <v>0</v>
      </c>
      <c r="M84" s="41">
        <f t="shared" si="7"/>
        <v>0</v>
      </c>
      <c r="N84" s="35"/>
      <c r="O84" s="65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H84" s="3">
        <f t="shared" si="8"/>
        <v>0</v>
      </c>
      <c r="BI84" s="4">
        <f t="shared" si="9"/>
        <v>0</v>
      </c>
    </row>
    <row r="85" spans="1:61" ht="39.950000000000003" hidden="1" customHeight="1">
      <c r="A85" s="7">
        <v>77</v>
      </c>
      <c r="B85" s="71" t="s">
        <v>292</v>
      </c>
      <c r="C85" s="8" t="s">
        <v>293</v>
      </c>
      <c r="D85" s="22" t="s">
        <v>47</v>
      </c>
      <c r="E85" s="7">
        <v>528</v>
      </c>
      <c r="F85" s="55">
        <v>322</v>
      </c>
      <c r="G85" s="55">
        <v>249</v>
      </c>
      <c r="H85" s="27">
        <v>0.2</v>
      </c>
      <c r="I85" s="28">
        <v>0.38140000000000002</v>
      </c>
      <c r="J85" s="63">
        <v>199.2</v>
      </c>
      <c r="K85" s="9">
        <f t="shared" si="5"/>
        <v>199.28</v>
      </c>
      <c r="L85" s="49">
        <f t="shared" si="6"/>
        <v>105177.59999999999</v>
      </c>
      <c r="M85" s="41">
        <f t="shared" si="7"/>
        <v>105219.84</v>
      </c>
      <c r="N85" s="35"/>
      <c r="O85" s="65">
        <v>150</v>
      </c>
      <c r="P85" s="10"/>
      <c r="Q85" s="10"/>
      <c r="R85" s="10"/>
      <c r="S85" s="10">
        <v>4</v>
      </c>
      <c r="T85" s="10"/>
      <c r="U85" s="10">
        <v>20</v>
      </c>
      <c r="V85" s="10">
        <v>20</v>
      </c>
      <c r="W85" s="10">
        <v>35</v>
      </c>
      <c r="X85" s="10"/>
      <c r="Y85" s="10"/>
      <c r="Z85" s="10"/>
      <c r="AA85" s="10">
        <v>35</v>
      </c>
      <c r="AB85" s="10"/>
      <c r="AC85" s="10"/>
      <c r="AD85" s="10"/>
      <c r="AE85" s="10">
        <v>16</v>
      </c>
      <c r="AF85" s="10"/>
      <c r="AG85" s="10"/>
      <c r="AH85" s="10">
        <v>4</v>
      </c>
      <c r="AI85" s="10">
        <v>30</v>
      </c>
      <c r="AJ85" s="10">
        <v>16</v>
      </c>
      <c r="AK85" s="10"/>
      <c r="AL85" s="10">
        <v>72</v>
      </c>
      <c r="AM85" s="10"/>
      <c r="AN85" s="10"/>
      <c r="AO85" s="10"/>
      <c r="AP85" s="10"/>
      <c r="AQ85" s="10"/>
      <c r="AR85" s="10"/>
      <c r="AS85" s="10"/>
      <c r="AT85" s="10"/>
      <c r="AU85" s="10">
        <v>32</v>
      </c>
      <c r="AV85" s="10">
        <v>4</v>
      </c>
      <c r="AW85" s="10">
        <v>28</v>
      </c>
      <c r="AX85" s="10">
        <v>4</v>
      </c>
      <c r="AY85" s="10">
        <v>4</v>
      </c>
      <c r="AZ85" s="10">
        <v>20</v>
      </c>
      <c r="BA85" s="10">
        <v>4</v>
      </c>
      <c r="BB85" s="10">
        <v>4</v>
      </c>
      <c r="BC85" s="10">
        <v>4</v>
      </c>
      <c r="BD85" s="10">
        <v>12</v>
      </c>
      <c r="BE85" s="10">
        <v>4</v>
      </c>
      <c r="BF85" s="10">
        <v>6</v>
      </c>
      <c r="BH85" s="3">
        <f t="shared" si="8"/>
        <v>528</v>
      </c>
      <c r="BI85" s="4">
        <f t="shared" si="9"/>
        <v>105177.59999999999</v>
      </c>
    </row>
    <row r="86" spans="1:61" ht="39.950000000000003" hidden="1" customHeight="1">
      <c r="A86" s="7">
        <v>78</v>
      </c>
      <c r="B86" s="71" t="s">
        <v>294</v>
      </c>
      <c r="C86" s="8" t="s">
        <v>295</v>
      </c>
      <c r="D86" s="22" t="s">
        <v>281</v>
      </c>
      <c r="E86" s="7">
        <v>0</v>
      </c>
      <c r="F86" s="55" t="s">
        <v>113</v>
      </c>
      <c r="G86" s="55" t="s">
        <v>113</v>
      </c>
      <c r="H86" s="27">
        <v>0</v>
      </c>
      <c r="I86" s="28">
        <v>0</v>
      </c>
      <c r="J86" s="72"/>
      <c r="K86" s="9">
        <f t="shared" si="5"/>
        <v>0</v>
      </c>
      <c r="L86" s="49">
        <f t="shared" si="6"/>
        <v>0</v>
      </c>
      <c r="M86" s="41">
        <f t="shared" si="7"/>
        <v>0</v>
      </c>
      <c r="N86" s="35"/>
      <c r="O86" s="65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H86" s="3">
        <f t="shared" si="8"/>
        <v>0</v>
      </c>
      <c r="BI86" s="4">
        <f t="shared" si="9"/>
        <v>0</v>
      </c>
    </row>
    <row r="87" spans="1:61" ht="39.950000000000003" hidden="1" customHeight="1">
      <c r="A87" s="7">
        <v>79</v>
      </c>
      <c r="B87" s="8" t="s">
        <v>296</v>
      </c>
      <c r="C87" s="8" t="s">
        <v>297</v>
      </c>
      <c r="D87" s="22" t="s">
        <v>47</v>
      </c>
      <c r="E87" s="7">
        <v>0</v>
      </c>
      <c r="F87" s="55" t="s">
        <v>113</v>
      </c>
      <c r="G87" s="55" t="s">
        <v>113</v>
      </c>
      <c r="H87" s="27">
        <v>0</v>
      </c>
      <c r="I87" s="28">
        <v>0</v>
      </c>
      <c r="J87" s="9"/>
      <c r="K87" s="9">
        <f t="shared" si="5"/>
        <v>0</v>
      </c>
      <c r="L87" s="49">
        <f t="shared" si="6"/>
        <v>0</v>
      </c>
      <c r="M87" s="41">
        <f t="shared" si="7"/>
        <v>0</v>
      </c>
      <c r="N87" s="35"/>
      <c r="O87" s="65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H87" s="3">
        <f t="shared" si="8"/>
        <v>0</v>
      </c>
      <c r="BI87" s="4">
        <f t="shared" si="9"/>
        <v>0</v>
      </c>
    </row>
    <row r="88" spans="1:61" ht="39.950000000000003" hidden="1" customHeight="1">
      <c r="A88" s="7">
        <v>80</v>
      </c>
      <c r="B88" s="8" t="s">
        <v>298</v>
      </c>
      <c r="C88" s="8" t="s">
        <v>299</v>
      </c>
      <c r="D88" s="22" t="s">
        <v>47</v>
      </c>
      <c r="E88" s="7">
        <v>0</v>
      </c>
      <c r="F88" s="55" t="s">
        <v>113</v>
      </c>
      <c r="G88" s="55" t="s">
        <v>113</v>
      </c>
      <c r="H88" s="27">
        <v>0</v>
      </c>
      <c r="I88" s="28">
        <v>0</v>
      </c>
      <c r="J88" s="9"/>
      <c r="K88" s="9">
        <f t="shared" si="5"/>
        <v>0</v>
      </c>
      <c r="L88" s="49">
        <f t="shared" si="6"/>
        <v>0</v>
      </c>
      <c r="M88" s="41">
        <f t="shared" si="7"/>
        <v>0</v>
      </c>
      <c r="N88" s="35"/>
      <c r="O88" s="65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H88" s="3">
        <f t="shared" si="8"/>
        <v>0</v>
      </c>
      <c r="BI88" s="4">
        <f t="shared" si="9"/>
        <v>0</v>
      </c>
    </row>
    <row r="89" spans="1:61" ht="39.950000000000003" hidden="1" customHeight="1">
      <c r="A89" s="7">
        <v>81</v>
      </c>
      <c r="B89" s="8" t="s">
        <v>300</v>
      </c>
      <c r="C89" s="8" t="s">
        <v>301</v>
      </c>
      <c r="D89" s="22" t="s">
        <v>47</v>
      </c>
      <c r="E89" s="7">
        <v>0</v>
      </c>
      <c r="F89" s="55" t="s">
        <v>113</v>
      </c>
      <c r="G89" s="55" t="s">
        <v>113</v>
      </c>
      <c r="H89" s="27">
        <v>0</v>
      </c>
      <c r="I89" s="28">
        <v>0</v>
      </c>
      <c r="J89" s="9"/>
      <c r="K89" s="9">
        <f t="shared" si="5"/>
        <v>0</v>
      </c>
      <c r="L89" s="49">
        <f t="shared" si="6"/>
        <v>0</v>
      </c>
      <c r="M89" s="41">
        <f t="shared" si="7"/>
        <v>0</v>
      </c>
      <c r="N89" s="35"/>
      <c r="O89" s="65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H89" s="3">
        <f t="shared" si="8"/>
        <v>0</v>
      </c>
      <c r="BI89" s="4">
        <f t="shared" si="9"/>
        <v>0</v>
      </c>
    </row>
    <row r="90" spans="1:61" ht="39.950000000000003" hidden="1" customHeight="1">
      <c r="A90" s="7">
        <v>82</v>
      </c>
      <c r="B90" s="71" t="s">
        <v>302</v>
      </c>
      <c r="C90" s="8" t="s">
        <v>303</v>
      </c>
      <c r="D90" s="22" t="s">
        <v>47</v>
      </c>
      <c r="E90" s="7">
        <v>448</v>
      </c>
      <c r="F90" s="55">
        <v>2834</v>
      </c>
      <c r="G90" s="55">
        <v>1980</v>
      </c>
      <c r="H90" s="27">
        <v>0.25</v>
      </c>
      <c r="I90" s="28">
        <v>0.47599999999999998</v>
      </c>
      <c r="J90" s="63">
        <v>1485</v>
      </c>
      <c r="K90" s="9">
        <f t="shared" si="5"/>
        <v>1485.59</v>
      </c>
      <c r="L90" s="49">
        <f t="shared" si="6"/>
        <v>665280</v>
      </c>
      <c r="M90" s="41">
        <f t="shared" si="7"/>
        <v>665544.31999999995</v>
      </c>
      <c r="N90" s="35"/>
      <c r="O90" s="65">
        <v>100</v>
      </c>
      <c r="P90" s="10"/>
      <c r="Q90" s="10"/>
      <c r="R90" s="10"/>
      <c r="S90" s="10">
        <v>2</v>
      </c>
      <c r="T90" s="10"/>
      <c r="U90" s="10">
        <v>20</v>
      </c>
      <c r="V90" s="10">
        <v>20</v>
      </c>
      <c r="W90" s="10">
        <v>25</v>
      </c>
      <c r="X90" s="10"/>
      <c r="Y90" s="10"/>
      <c r="Z90" s="10"/>
      <c r="AA90" s="10">
        <v>25</v>
      </c>
      <c r="AB90" s="10"/>
      <c r="AC90" s="10"/>
      <c r="AD90" s="10"/>
      <c r="AE90" s="10">
        <v>10</v>
      </c>
      <c r="AF90" s="10"/>
      <c r="AG90" s="10"/>
      <c r="AH90" s="10">
        <v>2</v>
      </c>
      <c r="AI90" s="10">
        <v>30</v>
      </c>
      <c r="AJ90" s="10">
        <v>10</v>
      </c>
      <c r="AK90" s="10"/>
      <c r="AL90" s="10">
        <v>72</v>
      </c>
      <c r="AM90" s="10"/>
      <c r="AN90" s="10"/>
      <c r="AO90" s="10"/>
      <c r="AP90" s="10"/>
      <c r="AQ90" s="10"/>
      <c r="AR90" s="10"/>
      <c r="AS90" s="10"/>
      <c r="AT90" s="10"/>
      <c r="AU90" s="10">
        <v>32</v>
      </c>
      <c r="AV90" s="10">
        <v>4</v>
      </c>
      <c r="AW90" s="10">
        <v>28</v>
      </c>
      <c r="AX90" s="10">
        <v>4</v>
      </c>
      <c r="AY90" s="10">
        <v>4</v>
      </c>
      <c r="AZ90" s="10">
        <v>20</v>
      </c>
      <c r="BA90" s="10">
        <v>4</v>
      </c>
      <c r="BB90" s="10">
        <v>4</v>
      </c>
      <c r="BC90" s="10">
        <v>4</v>
      </c>
      <c r="BD90" s="10">
        <v>12</v>
      </c>
      <c r="BE90" s="10">
        <v>8</v>
      </c>
      <c r="BF90" s="10">
        <v>8</v>
      </c>
      <c r="BH90" s="3">
        <f t="shared" si="8"/>
        <v>448</v>
      </c>
      <c r="BI90" s="4">
        <f t="shared" si="9"/>
        <v>665280</v>
      </c>
    </row>
    <row r="91" spans="1:61" ht="39.950000000000003" hidden="1" customHeight="1">
      <c r="A91" s="7">
        <v>83</v>
      </c>
      <c r="B91" s="8" t="s">
        <v>304</v>
      </c>
      <c r="C91" s="8" t="s">
        <v>305</v>
      </c>
      <c r="D91" s="22" t="s">
        <v>47</v>
      </c>
      <c r="E91" s="7">
        <v>258</v>
      </c>
      <c r="F91" s="55">
        <v>2834</v>
      </c>
      <c r="G91" s="55">
        <v>1980</v>
      </c>
      <c r="H91" s="27">
        <v>0.2</v>
      </c>
      <c r="I91" s="28">
        <v>0.44109999999999999</v>
      </c>
      <c r="J91" s="72">
        <v>1584</v>
      </c>
      <c r="K91" s="9">
        <f t="shared" si="5"/>
        <v>1584.63</v>
      </c>
      <c r="L91" s="49">
        <f t="shared" si="6"/>
        <v>408672</v>
      </c>
      <c r="M91" s="41">
        <f t="shared" si="7"/>
        <v>408834.54000000004</v>
      </c>
      <c r="N91" s="35"/>
      <c r="O91" s="65">
        <v>30</v>
      </c>
      <c r="P91" s="10"/>
      <c r="Q91" s="10"/>
      <c r="R91" s="10"/>
      <c r="S91" s="10"/>
      <c r="T91" s="10"/>
      <c r="U91" s="10">
        <v>10</v>
      </c>
      <c r="V91" s="10">
        <v>10</v>
      </c>
      <c r="W91" s="10">
        <v>20</v>
      </c>
      <c r="X91" s="10"/>
      <c r="Y91" s="10"/>
      <c r="Z91" s="10"/>
      <c r="AA91" s="10">
        <v>20</v>
      </c>
      <c r="AB91" s="10"/>
      <c r="AC91" s="10"/>
      <c r="AD91" s="10"/>
      <c r="AE91" s="10">
        <v>4</v>
      </c>
      <c r="AF91" s="10"/>
      <c r="AG91" s="10"/>
      <c r="AH91" s="10">
        <v>2</v>
      </c>
      <c r="AI91" s="10">
        <v>20</v>
      </c>
      <c r="AJ91" s="10">
        <v>20</v>
      </c>
      <c r="AK91" s="10"/>
      <c r="AL91" s="10">
        <v>30</v>
      </c>
      <c r="AM91" s="10"/>
      <c r="AN91" s="10"/>
      <c r="AO91" s="10"/>
      <c r="AP91" s="10"/>
      <c r="AQ91" s="10"/>
      <c r="AR91" s="10"/>
      <c r="AS91" s="10"/>
      <c r="AT91" s="10"/>
      <c r="AU91" s="10">
        <v>20</v>
      </c>
      <c r="AV91" s="10">
        <v>2</v>
      </c>
      <c r="AW91" s="10">
        <v>20</v>
      </c>
      <c r="AX91" s="10">
        <v>2</v>
      </c>
      <c r="AY91" s="10"/>
      <c r="AZ91" s="10">
        <v>20</v>
      </c>
      <c r="BA91" s="10">
        <v>2</v>
      </c>
      <c r="BB91" s="10">
        <v>2</v>
      </c>
      <c r="BC91" s="10">
        <v>2</v>
      </c>
      <c r="BD91" s="10">
        <v>20</v>
      </c>
      <c r="BE91" s="10">
        <v>1</v>
      </c>
      <c r="BF91" s="10">
        <v>1</v>
      </c>
      <c r="BH91" s="3">
        <f t="shared" si="8"/>
        <v>258</v>
      </c>
      <c r="BI91" s="4">
        <f t="shared" si="9"/>
        <v>408672</v>
      </c>
    </row>
    <row r="92" spans="1:61" ht="39.950000000000003" hidden="1" customHeight="1">
      <c r="A92" s="7">
        <v>84</v>
      </c>
      <c r="B92" s="8" t="s">
        <v>306</v>
      </c>
      <c r="C92" s="8" t="s">
        <v>307</v>
      </c>
      <c r="D92" s="22" t="s">
        <v>47</v>
      </c>
      <c r="E92" s="7">
        <v>0</v>
      </c>
      <c r="F92" s="55" t="s">
        <v>113</v>
      </c>
      <c r="G92" s="55" t="s">
        <v>113</v>
      </c>
      <c r="H92" s="27">
        <v>0</v>
      </c>
      <c r="I92" s="28">
        <v>0</v>
      </c>
      <c r="J92" s="72"/>
      <c r="K92" s="9">
        <f t="shared" si="5"/>
        <v>0</v>
      </c>
      <c r="L92" s="49">
        <f t="shared" si="6"/>
        <v>0</v>
      </c>
      <c r="M92" s="41">
        <f t="shared" si="7"/>
        <v>0</v>
      </c>
      <c r="N92" s="35"/>
      <c r="O92" s="65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H92" s="3">
        <f t="shared" si="8"/>
        <v>0</v>
      </c>
      <c r="BI92" s="4">
        <f t="shared" si="9"/>
        <v>0</v>
      </c>
    </row>
    <row r="93" spans="1:61" ht="39.950000000000003" hidden="1" customHeight="1">
      <c r="A93" s="7">
        <v>85</v>
      </c>
      <c r="B93" s="71" t="s">
        <v>308</v>
      </c>
      <c r="C93" s="8" t="s">
        <v>309</v>
      </c>
      <c r="D93" s="22" t="s">
        <v>47</v>
      </c>
      <c r="E93" s="7">
        <v>0</v>
      </c>
      <c r="F93" s="55" t="s">
        <v>113</v>
      </c>
      <c r="G93" s="55" t="s">
        <v>113</v>
      </c>
      <c r="H93" s="27">
        <v>0</v>
      </c>
      <c r="I93" s="28">
        <v>0</v>
      </c>
      <c r="J93" s="72"/>
      <c r="K93" s="9">
        <f t="shared" si="5"/>
        <v>0</v>
      </c>
      <c r="L93" s="49">
        <f t="shared" si="6"/>
        <v>0</v>
      </c>
      <c r="M93" s="41">
        <f t="shared" si="7"/>
        <v>0</v>
      </c>
      <c r="N93" s="35"/>
      <c r="O93" s="65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H93" s="3">
        <f t="shared" si="8"/>
        <v>0</v>
      </c>
      <c r="BI93" s="4">
        <f t="shared" si="9"/>
        <v>0</v>
      </c>
    </row>
    <row r="94" spans="1:61" ht="39.950000000000003" hidden="1" customHeight="1">
      <c r="A94" s="7">
        <v>86</v>
      </c>
      <c r="B94" s="8" t="s">
        <v>310</v>
      </c>
      <c r="C94" s="8" t="s">
        <v>311</v>
      </c>
      <c r="D94" s="22" t="s">
        <v>47</v>
      </c>
      <c r="E94" s="7">
        <v>0</v>
      </c>
      <c r="F94" s="55" t="s">
        <v>113</v>
      </c>
      <c r="G94" s="55" t="s">
        <v>113</v>
      </c>
      <c r="H94" s="27">
        <v>0</v>
      </c>
      <c r="I94" s="28">
        <v>0</v>
      </c>
      <c r="J94" s="9"/>
      <c r="K94" s="9">
        <f t="shared" si="5"/>
        <v>0</v>
      </c>
      <c r="L94" s="49">
        <f t="shared" si="6"/>
        <v>0</v>
      </c>
      <c r="M94" s="41">
        <f t="shared" si="7"/>
        <v>0</v>
      </c>
      <c r="N94" s="35"/>
      <c r="O94" s="65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H94" s="3">
        <f t="shared" si="8"/>
        <v>0</v>
      </c>
      <c r="BI94" s="4">
        <f t="shared" si="9"/>
        <v>0</v>
      </c>
    </row>
    <row r="95" spans="1:61" ht="39.950000000000003" hidden="1" customHeight="1">
      <c r="A95" s="7">
        <v>87</v>
      </c>
      <c r="B95" s="8" t="s">
        <v>312</v>
      </c>
      <c r="C95" s="8" t="s">
        <v>313</v>
      </c>
      <c r="D95" s="22" t="s">
        <v>47</v>
      </c>
      <c r="E95" s="7">
        <v>448</v>
      </c>
      <c r="F95" s="55">
        <v>4888</v>
      </c>
      <c r="G95" s="55">
        <v>1018</v>
      </c>
      <c r="H95" s="27">
        <v>0.2</v>
      </c>
      <c r="I95" s="28">
        <v>0.83340000000000003</v>
      </c>
      <c r="J95" s="63">
        <v>814.4</v>
      </c>
      <c r="K95" s="9">
        <f t="shared" si="5"/>
        <v>814.73</v>
      </c>
      <c r="L95" s="49">
        <f t="shared" si="6"/>
        <v>364851.20000000001</v>
      </c>
      <c r="M95" s="41">
        <f t="shared" si="7"/>
        <v>364999.04000000004</v>
      </c>
      <c r="N95" s="35"/>
      <c r="O95" s="65">
        <v>100</v>
      </c>
      <c r="P95" s="10"/>
      <c r="Q95" s="10"/>
      <c r="R95" s="10"/>
      <c r="S95" s="10">
        <v>2</v>
      </c>
      <c r="T95" s="10"/>
      <c r="U95" s="10">
        <v>20</v>
      </c>
      <c r="V95" s="10">
        <v>20</v>
      </c>
      <c r="W95" s="10">
        <v>25</v>
      </c>
      <c r="X95" s="10"/>
      <c r="Y95" s="10"/>
      <c r="Z95" s="10"/>
      <c r="AA95" s="10">
        <v>25</v>
      </c>
      <c r="AB95" s="10"/>
      <c r="AC95" s="10"/>
      <c r="AD95" s="10"/>
      <c r="AE95" s="10">
        <v>10</v>
      </c>
      <c r="AF95" s="10"/>
      <c r="AG95" s="10"/>
      <c r="AH95" s="10">
        <v>2</v>
      </c>
      <c r="AI95" s="10">
        <v>30</v>
      </c>
      <c r="AJ95" s="10">
        <v>10</v>
      </c>
      <c r="AK95" s="10"/>
      <c r="AL95" s="10">
        <v>72</v>
      </c>
      <c r="AM95" s="10"/>
      <c r="AN95" s="10"/>
      <c r="AO95" s="10"/>
      <c r="AP95" s="10"/>
      <c r="AQ95" s="10"/>
      <c r="AR95" s="10"/>
      <c r="AS95" s="10"/>
      <c r="AT95" s="10"/>
      <c r="AU95" s="10">
        <v>32</v>
      </c>
      <c r="AV95" s="10">
        <v>4</v>
      </c>
      <c r="AW95" s="10">
        <v>28</v>
      </c>
      <c r="AX95" s="10">
        <v>4</v>
      </c>
      <c r="AY95" s="10">
        <v>4</v>
      </c>
      <c r="AZ95" s="10">
        <v>20</v>
      </c>
      <c r="BA95" s="10">
        <v>4</v>
      </c>
      <c r="BB95" s="10">
        <v>4</v>
      </c>
      <c r="BC95" s="10">
        <v>4</v>
      </c>
      <c r="BD95" s="10">
        <v>12</v>
      </c>
      <c r="BE95" s="10">
        <v>8</v>
      </c>
      <c r="BF95" s="10">
        <v>8</v>
      </c>
      <c r="BH95" s="3">
        <f t="shared" si="8"/>
        <v>448</v>
      </c>
      <c r="BI95" s="4">
        <f t="shared" si="9"/>
        <v>364851.20000000001</v>
      </c>
    </row>
    <row r="96" spans="1:61" ht="39.950000000000003" hidden="1" customHeight="1">
      <c r="A96" s="7">
        <v>88</v>
      </c>
      <c r="B96" s="8" t="s">
        <v>314</v>
      </c>
      <c r="C96" s="8" t="s">
        <v>313</v>
      </c>
      <c r="D96" s="22" t="s">
        <v>47</v>
      </c>
      <c r="E96" s="7">
        <v>0</v>
      </c>
      <c r="F96" s="55" t="s">
        <v>113</v>
      </c>
      <c r="G96" s="55" t="s">
        <v>113</v>
      </c>
      <c r="H96" s="27">
        <v>0</v>
      </c>
      <c r="I96" s="28">
        <v>0</v>
      </c>
      <c r="J96" s="72"/>
      <c r="K96" s="9">
        <f t="shared" si="5"/>
        <v>0</v>
      </c>
      <c r="L96" s="49">
        <f t="shared" si="6"/>
        <v>0</v>
      </c>
      <c r="M96" s="41">
        <f t="shared" si="7"/>
        <v>0</v>
      </c>
      <c r="N96" s="35"/>
      <c r="O96" s="65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H96" s="3">
        <f t="shared" si="8"/>
        <v>0</v>
      </c>
      <c r="BI96" s="4">
        <f t="shared" si="9"/>
        <v>0</v>
      </c>
    </row>
    <row r="97" spans="1:61" ht="39.950000000000003" hidden="1" customHeight="1">
      <c r="A97" s="7">
        <v>89</v>
      </c>
      <c r="B97" s="71" t="s">
        <v>315</v>
      </c>
      <c r="C97" s="8" t="s">
        <v>316</v>
      </c>
      <c r="D97" s="22" t="s">
        <v>47</v>
      </c>
      <c r="E97" s="7">
        <v>0</v>
      </c>
      <c r="F97" s="55" t="s">
        <v>113</v>
      </c>
      <c r="G97" s="55" t="s">
        <v>113</v>
      </c>
      <c r="H97" s="27">
        <v>0</v>
      </c>
      <c r="I97" s="28">
        <v>0</v>
      </c>
      <c r="J97" s="72"/>
      <c r="K97" s="9">
        <f t="shared" si="5"/>
        <v>0</v>
      </c>
      <c r="L97" s="49">
        <f t="shared" si="6"/>
        <v>0</v>
      </c>
      <c r="M97" s="41">
        <f t="shared" si="7"/>
        <v>0</v>
      </c>
      <c r="N97" s="35"/>
      <c r="O97" s="65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H97" s="3">
        <f t="shared" si="8"/>
        <v>0</v>
      </c>
      <c r="BI97" s="4">
        <f t="shared" si="9"/>
        <v>0</v>
      </c>
    </row>
    <row r="98" spans="1:61" ht="39.950000000000003" hidden="1" customHeight="1">
      <c r="A98" s="7">
        <v>90</v>
      </c>
      <c r="B98" s="8" t="s">
        <v>317</v>
      </c>
      <c r="C98" s="8" t="s">
        <v>318</v>
      </c>
      <c r="D98" s="22" t="s">
        <v>47</v>
      </c>
      <c r="E98" s="7">
        <v>269</v>
      </c>
      <c r="F98" s="55">
        <v>8573</v>
      </c>
      <c r="G98" s="55">
        <v>2727</v>
      </c>
      <c r="H98" s="27">
        <v>0.25</v>
      </c>
      <c r="I98" s="28">
        <v>0.76139999999999997</v>
      </c>
      <c r="J98" s="72">
        <v>2045.25</v>
      </c>
      <c r="K98" s="9">
        <f t="shared" si="5"/>
        <v>2046.07</v>
      </c>
      <c r="L98" s="49">
        <f t="shared" si="6"/>
        <v>550172.25</v>
      </c>
      <c r="M98" s="41">
        <f t="shared" si="7"/>
        <v>550392.82999999996</v>
      </c>
      <c r="N98" s="35"/>
      <c r="O98" s="65">
        <v>25</v>
      </c>
      <c r="P98" s="10"/>
      <c r="Q98" s="10"/>
      <c r="R98" s="10"/>
      <c r="S98" s="10"/>
      <c r="T98" s="10"/>
      <c r="U98" s="10">
        <v>20</v>
      </c>
      <c r="V98" s="10">
        <v>20</v>
      </c>
      <c r="W98" s="10">
        <v>20</v>
      </c>
      <c r="X98" s="10"/>
      <c r="Y98" s="10"/>
      <c r="Z98" s="10"/>
      <c r="AA98" s="10">
        <v>20</v>
      </c>
      <c r="AB98" s="10"/>
      <c r="AC98" s="10"/>
      <c r="AD98" s="10"/>
      <c r="AE98" s="10">
        <v>10</v>
      </c>
      <c r="AF98" s="10"/>
      <c r="AG98" s="10"/>
      <c r="AH98" s="10">
        <v>2</v>
      </c>
      <c r="AI98" s="10">
        <v>20</v>
      </c>
      <c r="AJ98" s="10">
        <v>20</v>
      </c>
      <c r="AK98" s="10"/>
      <c r="AL98" s="10">
        <v>30</v>
      </c>
      <c r="AM98" s="10"/>
      <c r="AN98" s="10"/>
      <c r="AO98" s="10"/>
      <c r="AP98" s="10"/>
      <c r="AQ98" s="10"/>
      <c r="AR98" s="10"/>
      <c r="AS98" s="10"/>
      <c r="AT98" s="10"/>
      <c r="AU98" s="10">
        <v>20</v>
      </c>
      <c r="AV98" s="10">
        <v>4</v>
      </c>
      <c r="AW98" s="10">
        <v>14</v>
      </c>
      <c r="AX98" s="10"/>
      <c r="AY98" s="10"/>
      <c r="AZ98" s="10">
        <v>20</v>
      </c>
      <c r="BA98" s="10">
        <v>6</v>
      </c>
      <c r="BB98" s="10">
        <v>2</v>
      </c>
      <c r="BC98" s="10">
        <v>2</v>
      </c>
      <c r="BD98" s="10">
        <v>6</v>
      </c>
      <c r="BE98" s="10">
        <v>4</v>
      </c>
      <c r="BF98" s="10">
        <v>4</v>
      </c>
      <c r="BH98" s="3">
        <f t="shared" si="8"/>
        <v>269</v>
      </c>
      <c r="BI98" s="4">
        <f t="shared" si="9"/>
        <v>550172.25</v>
      </c>
    </row>
    <row r="99" spans="1:61" ht="39.950000000000003" hidden="1" customHeight="1">
      <c r="A99" s="7">
        <v>91</v>
      </c>
      <c r="B99" s="8" t="s">
        <v>319</v>
      </c>
      <c r="C99" s="8" t="s">
        <v>320</v>
      </c>
      <c r="D99" s="22" t="s">
        <v>47</v>
      </c>
      <c r="E99" s="7">
        <v>0</v>
      </c>
      <c r="F99" s="55" t="s">
        <v>113</v>
      </c>
      <c r="G99" s="55" t="s">
        <v>113</v>
      </c>
      <c r="H99" s="27">
        <v>0</v>
      </c>
      <c r="I99" s="28">
        <v>0</v>
      </c>
      <c r="J99" s="72"/>
      <c r="K99" s="9">
        <f t="shared" si="5"/>
        <v>0</v>
      </c>
      <c r="L99" s="49">
        <f t="shared" si="6"/>
        <v>0</v>
      </c>
      <c r="M99" s="41">
        <f t="shared" si="7"/>
        <v>0</v>
      </c>
      <c r="N99" s="35"/>
      <c r="O99" s="65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H99" s="3">
        <f t="shared" si="8"/>
        <v>0</v>
      </c>
      <c r="BI99" s="4">
        <f t="shared" si="9"/>
        <v>0</v>
      </c>
    </row>
    <row r="100" spans="1:61" ht="39.950000000000003" hidden="1" customHeight="1">
      <c r="A100" s="7">
        <v>92</v>
      </c>
      <c r="B100" s="8" t="s">
        <v>321</v>
      </c>
      <c r="C100" s="8" t="s">
        <v>322</v>
      </c>
      <c r="D100" s="22" t="s">
        <v>47</v>
      </c>
      <c r="E100" s="7">
        <v>448</v>
      </c>
      <c r="F100" s="55">
        <v>5111</v>
      </c>
      <c r="G100" s="55">
        <v>3982</v>
      </c>
      <c r="H100" s="27">
        <v>0.25</v>
      </c>
      <c r="I100" s="28">
        <v>0.41570000000000001</v>
      </c>
      <c r="J100" s="72">
        <v>2986.5</v>
      </c>
      <c r="K100" s="9">
        <f t="shared" si="5"/>
        <v>2987.7</v>
      </c>
      <c r="L100" s="49">
        <f t="shared" si="6"/>
        <v>1337952</v>
      </c>
      <c r="M100" s="41">
        <f t="shared" si="7"/>
        <v>1338489.5999999999</v>
      </c>
      <c r="N100" s="35"/>
      <c r="O100" s="65">
        <v>100</v>
      </c>
      <c r="P100" s="10"/>
      <c r="Q100" s="10"/>
      <c r="R100" s="10"/>
      <c r="S100" s="10">
        <v>2</v>
      </c>
      <c r="T100" s="10"/>
      <c r="U100" s="10">
        <v>20</v>
      </c>
      <c r="V100" s="10">
        <v>20</v>
      </c>
      <c r="W100" s="10">
        <v>25</v>
      </c>
      <c r="X100" s="10"/>
      <c r="Y100" s="10"/>
      <c r="Z100" s="10"/>
      <c r="AA100" s="10">
        <v>25</v>
      </c>
      <c r="AB100" s="10"/>
      <c r="AC100" s="10"/>
      <c r="AD100" s="10"/>
      <c r="AE100" s="10">
        <v>10</v>
      </c>
      <c r="AF100" s="10"/>
      <c r="AG100" s="10"/>
      <c r="AH100" s="10">
        <v>2</v>
      </c>
      <c r="AI100" s="10">
        <v>30</v>
      </c>
      <c r="AJ100" s="10">
        <v>10</v>
      </c>
      <c r="AK100" s="10"/>
      <c r="AL100" s="10">
        <v>72</v>
      </c>
      <c r="AM100" s="10"/>
      <c r="AN100" s="10"/>
      <c r="AO100" s="10"/>
      <c r="AP100" s="10"/>
      <c r="AQ100" s="10"/>
      <c r="AR100" s="10"/>
      <c r="AS100" s="10"/>
      <c r="AT100" s="10"/>
      <c r="AU100" s="10">
        <v>32</v>
      </c>
      <c r="AV100" s="10">
        <v>4</v>
      </c>
      <c r="AW100" s="10">
        <v>28</v>
      </c>
      <c r="AX100" s="10">
        <v>4</v>
      </c>
      <c r="AY100" s="10">
        <v>4</v>
      </c>
      <c r="AZ100" s="10">
        <v>20</v>
      </c>
      <c r="BA100" s="10">
        <v>4</v>
      </c>
      <c r="BB100" s="10">
        <v>4</v>
      </c>
      <c r="BC100" s="10">
        <v>4</v>
      </c>
      <c r="BD100" s="10">
        <v>12</v>
      </c>
      <c r="BE100" s="10">
        <v>8</v>
      </c>
      <c r="BF100" s="10">
        <v>8</v>
      </c>
      <c r="BH100" s="3">
        <f t="shared" si="8"/>
        <v>448</v>
      </c>
      <c r="BI100" s="4">
        <f t="shared" si="9"/>
        <v>1337952</v>
      </c>
    </row>
    <row r="101" spans="1:61" ht="39.950000000000003" hidden="1" customHeight="1">
      <c r="A101" s="7">
        <v>93</v>
      </c>
      <c r="B101" s="71" t="s">
        <v>323</v>
      </c>
      <c r="C101" s="8" t="s">
        <v>324</v>
      </c>
      <c r="D101" s="22" t="s">
        <v>47</v>
      </c>
      <c r="E101" s="7">
        <v>0</v>
      </c>
      <c r="F101" s="55" t="s">
        <v>113</v>
      </c>
      <c r="G101" s="55" t="s">
        <v>113</v>
      </c>
      <c r="H101" s="27">
        <v>0</v>
      </c>
      <c r="I101" s="28">
        <v>0</v>
      </c>
      <c r="J101" s="9"/>
      <c r="K101" s="9">
        <f t="shared" si="5"/>
        <v>0</v>
      </c>
      <c r="L101" s="49">
        <f t="shared" si="6"/>
        <v>0</v>
      </c>
      <c r="M101" s="41">
        <f t="shared" si="7"/>
        <v>0</v>
      </c>
      <c r="N101" s="35"/>
      <c r="O101" s="65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H101" s="3">
        <f t="shared" si="8"/>
        <v>0</v>
      </c>
      <c r="BI101" s="4">
        <f t="shared" si="9"/>
        <v>0</v>
      </c>
    </row>
    <row r="102" spans="1:61" ht="39.950000000000003" hidden="1" customHeight="1">
      <c r="A102" s="7">
        <v>94</v>
      </c>
      <c r="B102" s="71" t="s">
        <v>325</v>
      </c>
      <c r="C102" s="8" t="s">
        <v>326</v>
      </c>
      <c r="D102" s="22" t="s">
        <v>47</v>
      </c>
      <c r="E102" s="7">
        <v>0</v>
      </c>
      <c r="F102" s="55" t="s">
        <v>113</v>
      </c>
      <c r="G102" s="55" t="s">
        <v>113</v>
      </c>
      <c r="H102" s="27">
        <v>0</v>
      </c>
      <c r="I102" s="28">
        <v>0</v>
      </c>
      <c r="J102" s="63"/>
      <c r="K102" s="9">
        <f t="shared" si="5"/>
        <v>0</v>
      </c>
      <c r="L102" s="49">
        <f t="shared" si="6"/>
        <v>0</v>
      </c>
      <c r="M102" s="41">
        <f t="shared" si="7"/>
        <v>0</v>
      </c>
      <c r="N102" s="35"/>
      <c r="O102" s="65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H102" s="3">
        <f t="shared" si="8"/>
        <v>0</v>
      </c>
      <c r="BI102" s="4">
        <f t="shared" si="9"/>
        <v>0</v>
      </c>
    </row>
    <row r="103" spans="1:61" ht="39.950000000000003" hidden="1" customHeight="1">
      <c r="A103" s="7">
        <v>95</v>
      </c>
      <c r="B103" s="8" t="s">
        <v>327</v>
      </c>
      <c r="C103" s="8" t="s">
        <v>328</v>
      </c>
      <c r="D103" s="22" t="s">
        <v>47</v>
      </c>
      <c r="E103" s="7">
        <v>0</v>
      </c>
      <c r="F103" s="55" t="s">
        <v>113</v>
      </c>
      <c r="G103" s="55" t="s">
        <v>113</v>
      </c>
      <c r="H103" s="27">
        <v>0</v>
      </c>
      <c r="I103" s="28">
        <v>0</v>
      </c>
      <c r="J103" s="72"/>
      <c r="K103" s="9">
        <f t="shared" si="5"/>
        <v>0</v>
      </c>
      <c r="L103" s="49">
        <f t="shared" si="6"/>
        <v>0</v>
      </c>
      <c r="M103" s="41">
        <f t="shared" si="7"/>
        <v>0</v>
      </c>
      <c r="N103" s="35"/>
      <c r="O103" s="65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H103" s="3">
        <f t="shared" si="8"/>
        <v>0</v>
      </c>
      <c r="BI103" s="4">
        <f t="shared" si="9"/>
        <v>0</v>
      </c>
    </row>
    <row r="104" spans="1:61" ht="39.950000000000003" hidden="1" customHeight="1">
      <c r="A104" s="7">
        <v>96</v>
      </c>
      <c r="B104" s="71" t="s">
        <v>329</v>
      </c>
      <c r="C104" s="8" t="s">
        <v>330</v>
      </c>
      <c r="D104" s="22" t="s">
        <v>47</v>
      </c>
      <c r="E104" s="7">
        <v>398</v>
      </c>
      <c r="F104" s="55">
        <v>5802</v>
      </c>
      <c r="G104" s="55">
        <v>3054</v>
      </c>
      <c r="H104" s="27">
        <v>0.25</v>
      </c>
      <c r="I104" s="28">
        <v>0.60519999999999996</v>
      </c>
      <c r="J104" s="63">
        <v>2290.5</v>
      </c>
      <c r="K104" s="9">
        <f t="shared" si="5"/>
        <v>2291.42</v>
      </c>
      <c r="L104" s="49">
        <f t="shared" si="6"/>
        <v>911619</v>
      </c>
      <c r="M104" s="41">
        <f t="shared" si="7"/>
        <v>911985.16</v>
      </c>
      <c r="N104" s="35"/>
      <c r="O104" s="65">
        <v>50</v>
      </c>
      <c r="P104" s="10"/>
      <c r="Q104" s="10"/>
      <c r="R104" s="10"/>
      <c r="S104" s="10">
        <v>2</v>
      </c>
      <c r="T104" s="10"/>
      <c r="U104" s="10">
        <v>20</v>
      </c>
      <c r="V104" s="10">
        <v>20</v>
      </c>
      <c r="W104" s="10">
        <v>25</v>
      </c>
      <c r="X104" s="10"/>
      <c r="Y104" s="10"/>
      <c r="Z104" s="10"/>
      <c r="AA104" s="10">
        <v>25</v>
      </c>
      <c r="AB104" s="10"/>
      <c r="AC104" s="10"/>
      <c r="AD104" s="10"/>
      <c r="AE104" s="10">
        <v>10</v>
      </c>
      <c r="AF104" s="10"/>
      <c r="AG104" s="10"/>
      <c r="AH104" s="10">
        <v>2</v>
      </c>
      <c r="AI104" s="10">
        <v>30</v>
      </c>
      <c r="AJ104" s="10">
        <v>10</v>
      </c>
      <c r="AK104" s="10"/>
      <c r="AL104" s="10">
        <v>72</v>
      </c>
      <c r="AM104" s="10"/>
      <c r="AN104" s="10"/>
      <c r="AO104" s="10"/>
      <c r="AP104" s="10"/>
      <c r="AQ104" s="10"/>
      <c r="AR104" s="10"/>
      <c r="AS104" s="10"/>
      <c r="AT104" s="10"/>
      <c r="AU104" s="10">
        <v>32</v>
      </c>
      <c r="AV104" s="10">
        <v>4</v>
      </c>
      <c r="AW104" s="10">
        <v>28</v>
      </c>
      <c r="AX104" s="10">
        <v>4</v>
      </c>
      <c r="AY104" s="10">
        <v>4</v>
      </c>
      <c r="AZ104" s="10">
        <v>20</v>
      </c>
      <c r="BA104" s="10">
        <v>4</v>
      </c>
      <c r="BB104" s="10">
        <v>4</v>
      </c>
      <c r="BC104" s="10">
        <v>4</v>
      </c>
      <c r="BD104" s="10">
        <v>12</v>
      </c>
      <c r="BE104" s="10">
        <v>8</v>
      </c>
      <c r="BF104" s="10">
        <v>8</v>
      </c>
      <c r="BH104" s="3">
        <f t="shared" si="8"/>
        <v>398</v>
      </c>
      <c r="BI104" s="4">
        <f t="shared" si="9"/>
        <v>911619</v>
      </c>
    </row>
    <row r="105" spans="1:61" ht="39.950000000000003" hidden="1" customHeight="1">
      <c r="A105" s="7">
        <v>97</v>
      </c>
      <c r="B105" s="8" t="s">
        <v>331</v>
      </c>
      <c r="C105" s="8" t="s">
        <v>330</v>
      </c>
      <c r="D105" s="22" t="s">
        <v>47</v>
      </c>
      <c r="E105" s="7">
        <v>0</v>
      </c>
      <c r="F105" s="55" t="s">
        <v>113</v>
      </c>
      <c r="G105" s="55" t="s">
        <v>113</v>
      </c>
      <c r="H105" s="27">
        <v>0</v>
      </c>
      <c r="I105" s="28">
        <v>0</v>
      </c>
      <c r="J105" s="9"/>
      <c r="K105" s="9">
        <f t="shared" si="5"/>
        <v>0</v>
      </c>
      <c r="L105" s="49">
        <f t="shared" si="6"/>
        <v>0</v>
      </c>
      <c r="M105" s="41">
        <f t="shared" si="7"/>
        <v>0</v>
      </c>
      <c r="N105" s="35"/>
      <c r="O105" s="65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H105" s="3">
        <f t="shared" si="8"/>
        <v>0</v>
      </c>
      <c r="BI105" s="4">
        <f t="shared" si="9"/>
        <v>0</v>
      </c>
    </row>
    <row r="106" spans="1:61" ht="39.950000000000003" hidden="1" customHeight="1">
      <c r="A106" s="7">
        <v>98</v>
      </c>
      <c r="B106" s="71" t="s">
        <v>332</v>
      </c>
      <c r="C106" s="8" t="s">
        <v>333</v>
      </c>
      <c r="D106" s="22" t="s">
        <v>47</v>
      </c>
      <c r="E106" s="7">
        <v>150</v>
      </c>
      <c r="F106" s="55">
        <v>6728</v>
      </c>
      <c r="G106" s="55">
        <v>2636</v>
      </c>
      <c r="H106" s="27">
        <v>0.2</v>
      </c>
      <c r="I106" s="28">
        <v>0.68659999999999999</v>
      </c>
      <c r="J106" s="72">
        <v>2108.8000000000002</v>
      </c>
      <c r="K106" s="9">
        <f t="shared" si="5"/>
        <v>2109.64</v>
      </c>
      <c r="L106" s="49">
        <f t="shared" si="6"/>
        <v>316320</v>
      </c>
      <c r="M106" s="41">
        <f t="shared" si="7"/>
        <v>316446</v>
      </c>
      <c r="N106" s="35"/>
      <c r="O106" s="65">
        <v>20</v>
      </c>
      <c r="P106" s="10"/>
      <c r="Q106" s="10"/>
      <c r="R106" s="10"/>
      <c r="S106" s="10"/>
      <c r="T106" s="10"/>
      <c r="U106" s="10">
        <v>10</v>
      </c>
      <c r="V106" s="10">
        <v>10</v>
      </c>
      <c r="W106" s="10">
        <v>10</v>
      </c>
      <c r="X106" s="10"/>
      <c r="Y106" s="10"/>
      <c r="Z106" s="10"/>
      <c r="AA106" s="10">
        <v>10</v>
      </c>
      <c r="AB106" s="10"/>
      <c r="AC106" s="10"/>
      <c r="AD106" s="10"/>
      <c r="AE106" s="10">
        <v>10</v>
      </c>
      <c r="AF106" s="10"/>
      <c r="AG106" s="10"/>
      <c r="AH106" s="10">
        <v>2</v>
      </c>
      <c r="AI106" s="10">
        <v>10</v>
      </c>
      <c r="AJ106" s="10">
        <v>10</v>
      </c>
      <c r="AK106" s="10"/>
      <c r="AL106" s="10">
        <v>10</v>
      </c>
      <c r="AM106" s="10"/>
      <c r="AN106" s="10"/>
      <c r="AO106" s="10"/>
      <c r="AP106" s="10"/>
      <c r="AQ106" s="10"/>
      <c r="AR106" s="10"/>
      <c r="AS106" s="10"/>
      <c r="AT106" s="10"/>
      <c r="AU106" s="10">
        <v>10</v>
      </c>
      <c r="AV106" s="10">
        <v>2</v>
      </c>
      <c r="AW106" s="10">
        <v>10</v>
      </c>
      <c r="AX106" s="10"/>
      <c r="AY106" s="10"/>
      <c r="AZ106" s="10">
        <v>10</v>
      </c>
      <c r="BA106" s="10">
        <v>2</v>
      </c>
      <c r="BB106" s="10">
        <v>1</v>
      </c>
      <c r="BC106" s="10">
        <v>1</v>
      </c>
      <c r="BD106" s="10">
        <v>6</v>
      </c>
      <c r="BE106" s="10">
        <v>2</v>
      </c>
      <c r="BF106" s="10">
        <v>4</v>
      </c>
      <c r="BH106" s="3">
        <f t="shared" si="8"/>
        <v>150</v>
      </c>
      <c r="BI106" s="4">
        <f t="shared" si="9"/>
        <v>316320</v>
      </c>
    </row>
    <row r="107" spans="1:61" ht="39.950000000000003" hidden="1" customHeight="1">
      <c r="A107" s="7">
        <v>99</v>
      </c>
      <c r="B107" s="71" t="s">
        <v>334</v>
      </c>
      <c r="C107" s="8" t="s">
        <v>335</v>
      </c>
      <c r="D107" s="22" t="s">
        <v>47</v>
      </c>
      <c r="E107" s="7">
        <v>0</v>
      </c>
      <c r="F107" s="55" t="s">
        <v>113</v>
      </c>
      <c r="G107" s="55" t="s">
        <v>113</v>
      </c>
      <c r="H107" s="27">
        <v>0</v>
      </c>
      <c r="I107" s="28">
        <v>0</v>
      </c>
      <c r="J107" s="72"/>
      <c r="K107" s="9">
        <f t="shared" si="5"/>
        <v>0</v>
      </c>
      <c r="L107" s="49">
        <f t="shared" si="6"/>
        <v>0</v>
      </c>
      <c r="M107" s="41">
        <f t="shared" si="7"/>
        <v>0</v>
      </c>
      <c r="N107" s="35"/>
      <c r="O107" s="65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H107" s="3">
        <f t="shared" si="8"/>
        <v>0</v>
      </c>
      <c r="BI107" s="4">
        <f t="shared" si="9"/>
        <v>0</v>
      </c>
    </row>
    <row r="108" spans="1:61" ht="39.950000000000003" hidden="1" customHeight="1">
      <c r="A108" s="7">
        <v>100</v>
      </c>
      <c r="B108" s="71" t="s">
        <v>336</v>
      </c>
      <c r="C108" s="8" t="s">
        <v>337</v>
      </c>
      <c r="D108" s="22" t="s">
        <v>47</v>
      </c>
      <c r="E108" s="7">
        <v>0</v>
      </c>
      <c r="F108" s="55" t="s">
        <v>113</v>
      </c>
      <c r="G108" s="55" t="s">
        <v>113</v>
      </c>
      <c r="H108" s="27">
        <v>0</v>
      </c>
      <c r="I108" s="28">
        <v>0</v>
      </c>
      <c r="J108" s="72"/>
      <c r="K108" s="9">
        <f t="shared" si="5"/>
        <v>0</v>
      </c>
      <c r="L108" s="49">
        <f t="shared" si="6"/>
        <v>0</v>
      </c>
      <c r="M108" s="41">
        <f t="shared" si="7"/>
        <v>0</v>
      </c>
      <c r="N108" s="35"/>
      <c r="O108" s="65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H108" s="3">
        <f t="shared" si="8"/>
        <v>0</v>
      </c>
      <c r="BI108" s="4">
        <f t="shared" si="9"/>
        <v>0</v>
      </c>
    </row>
    <row r="109" spans="1:61" ht="39.950000000000003" hidden="1" customHeight="1">
      <c r="A109" s="7">
        <v>101</v>
      </c>
      <c r="B109" s="8" t="s">
        <v>338</v>
      </c>
      <c r="C109" s="8" t="s">
        <v>339</v>
      </c>
      <c r="D109" s="22" t="s">
        <v>47</v>
      </c>
      <c r="E109" s="7">
        <v>15</v>
      </c>
      <c r="F109" s="55">
        <v>21314</v>
      </c>
      <c r="G109" s="55">
        <v>14814</v>
      </c>
      <c r="H109" s="27">
        <v>0.2</v>
      </c>
      <c r="I109" s="28">
        <v>0.44400000000000001</v>
      </c>
      <c r="J109" s="72">
        <v>11851.2</v>
      </c>
      <c r="K109" s="9">
        <f t="shared" si="5"/>
        <v>11855.94</v>
      </c>
      <c r="L109" s="49">
        <f t="shared" si="6"/>
        <v>177768</v>
      </c>
      <c r="M109" s="41">
        <f t="shared" si="7"/>
        <v>177839.1</v>
      </c>
      <c r="N109" s="35"/>
      <c r="O109" s="65">
        <v>5</v>
      </c>
      <c r="P109" s="10"/>
      <c r="Q109" s="10"/>
      <c r="R109" s="10"/>
      <c r="S109" s="10"/>
      <c r="T109" s="10"/>
      <c r="U109" s="10"/>
      <c r="V109" s="10"/>
      <c r="W109" s="10">
        <v>5</v>
      </c>
      <c r="X109" s="10"/>
      <c r="Y109" s="10"/>
      <c r="Z109" s="10"/>
      <c r="AA109" s="10">
        <v>5</v>
      </c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H109" s="3">
        <f t="shared" si="8"/>
        <v>15</v>
      </c>
      <c r="BI109" s="4">
        <f t="shared" si="9"/>
        <v>177768</v>
      </c>
    </row>
    <row r="110" spans="1:61" ht="39.950000000000003" hidden="1" customHeight="1">
      <c r="A110" s="7">
        <v>102</v>
      </c>
      <c r="B110" s="8" t="s">
        <v>340</v>
      </c>
      <c r="C110" s="8" t="s">
        <v>341</v>
      </c>
      <c r="D110" s="22" t="s">
        <v>47</v>
      </c>
      <c r="E110" s="7">
        <v>15</v>
      </c>
      <c r="F110" s="55">
        <v>21314</v>
      </c>
      <c r="G110" s="55">
        <v>14814</v>
      </c>
      <c r="H110" s="27">
        <v>0.2</v>
      </c>
      <c r="I110" s="28">
        <v>0.44400000000000001</v>
      </c>
      <c r="J110" s="72">
        <v>11851.2</v>
      </c>
      <c r="K110" s="9">
        <f t="shared" si="5"/>
        <v>11855.94</v>
      </c>
      <c r="L110" s="49">
        <f t="shared" si="6"/>
        <v>177768</v>
      </c>
      <c r="M110" s="41">
        <f t="shared" si="7"/>
        <v>177839.1</v>
      </c>
      <c r="N110" s="35"/>
      <c r="O110" s="65">
        <v>5</v>
      </c>
      <c r="P110" s="10"/>
      <c r="Q110" s="10"/>
      <c r="R110" s="10"/>
      <c r="S110" s="10"/>
      <c r="T110" s="10"/>
      <c r="U110" s="10"/>
      <c r="V110" s="10"/>
      <c r="W110" s="10">
        <v>5</v>
      </c>
      <c r="X110" s="10"/>
      <c r="Y110" s="10"/>
      <c r="Z110" s="10"/>
      <c r="AA110" s="10">
        <v>5</v>
      </c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H110" s="3">
        <f t="shared" si="8"/>
        <v>15</v>
      </c>
      <c r="BI110" s="4">
        <f t="shared" si="9"/>
        <v>177768</v>
      </c>
    </row>
    <row r="111" spans="1:61" ht="39.950000000000003" hidden="1" customHeight="1">
      <c r="A111" s="7">
        <v>103</v>
      </c>
      <c r="B111" s="8" t="s">
        <v>342</v>
      </c>
      <c r="C111" s="8" t="s">
        <v>343</v>
      </c>
      <c r="D111" s="22" t="s">
        <v>47</v>
      </c>
      <c r="E111" s="7">
        <v>0</v>
      </c>
      <c r="F111" s="55" t="s">
        <v>113</v>
      </c>
      <c r="G111" s="55" t="s">
        <v>113</v>
      </c>
      <c r="H111" s="27">
        <v>0</v>
      </c>
      <c r="I111" s="28">
        <v>0</v>
      </c>
      <c r="J111" s="72"/>
      <c r="K111" s="9">
        <f t="shared" si="5"/>
        <v>0</v>
      </c>
      <c r="L111" s="49">
        <f t="shared" si="6"/>
        <v>0</v>
      </c>
      <c r="M111" s="41">
        <f t="shared" si="7"/>
        <v>0</v>
      </c>
      <c r="N111" s="35"/>
      <c r="O111" s="65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H111" s="3">
        <f t="shared" si="8"/>
        <v>0</v>
      </c>
      <c r="BI111" s="4">
        <f t="shared" si="9"/>
        <v>0</v>
      </c>
    </row>
    <row r="112" spans="1:61" ht="39.950000000000003" hidden="1" customHeight="1">
      <c r="A112" s="7">
        <v>104</v>
      </c>
      <c r="B112" s="8" t="s">
        <v>344</v>
      </c>
      <c r="C112" s="8" t="s">
        <v>345</v>
      </c>
      <c r="D112" s="22" t="s">
        <v>47</v>
      </c>
      <c r="E112" s="7">
        <v>0</v>
      </c>
      <c r="F112" s="55" t="s">
        <v>113</v>
      </c>
      <c r="G112" s="55" t="s">
        <v>113</v>
      </c>
      <c r="H112" s="27">
        <v>0</v>
      </c>
      <c r="I112" s="28">
        <v>0</v>
      </c>
      <c r="J112" s="72"/>
      <c r="K112" s="9">
        <f t="shared" si="5"/>
        <v>0</v>
      </c>
      <c r="L112" s="49">
        <f t="shared" si="6"/>
        <v>0</v>
      </c>
      <c r="M112" s="41">
        <f t="shared" si="7"/>
        <v>0</v>
      </c>
      <c r="N112" s="35"/>
      <c r="O112" s="65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H112" s="3">
        <f t="shared" si="8"/>
        <v>0</v>
      </c>
      <c r="BI112" s="4">
        <f t="shared" si="9"/>
        <v>0</v>
      </c>
    </row>
    <row r="113" spans="1:61" ht="39.950000000000003" hidden="1" customHeight="1">
      <c r="A113" s="7">
        <v>105</v>
      </c>
      <c r="B113" s="71" t="s">
        <v>346</v>
      </c>
      <c r="C113" s="8" t="s">
        <v>347</v>
      </c>
      <c r="D113" s="22" t="s">
        <v>47</v>
      </c>
      <c r="E113" s="7">
        <v>0</v>
      </c>
      <c r="F113" s="55" t="s">
        <v>113</v>
      </c>
      <c r="G113" s="55" t="s">
        <v>113</v>
      </c>
      <c r="H113" s="27">
        <v>0</v>
      </c>
      <c r="I113" s="28">
        <v>0</v>
      </c>
      <c r="J113" s="72"/>
      <c r="K113" s="9">
        <f t="shared" si="5"/>
        <v>0</v>
      </c>
      <c r="L113" s="49">
        <f t="shared" si="6"/>
        <v>0</v>
      </c>
      <c r="M113" s="41">
        <f t="shared" si="7"/>
        <v>0</v>
      </c>
      <c r="N113" s="35"/>
      <c r="O113" s="65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H113" s="3">
        <f t="shared" si="8"/>
        <v>0</v>
      </c>
      <c r="BI113" s="4">
        <f t="shared" si="9"/>
        <v>0</v>
      </c>
    </row>
    <row r="114" spans="1:61" ht="39.950000000000003" hidden="1" customHeight="1">
      <c r="A114" s="7">
        <v>106</v>
      </c>
      <c r="B114" s="8" t="s">
        <v>348</v>
      </c>
      <c r="C114" s="8" t="s">
        <v>349</v>
      </c>
      <c r="D114" s="22" t="s">
        <v>350</v>
      </c>
      <c r="E114" s="52">
        <v>1375</v>
      </c>
      <c r="F114" s="55">
        <v>764</v>
      </c>
      <c r="G114" s="55">
        <v>546</v>
      </c>
      <c r="H114" s="27">
        <v>0.25</v>
      </c>
      <c r="I114" s="28">
        <v>0.46400000000000002</v>
      </c>
      <c r="J114" s="72">
        <v>409.5</v>
      </c>
      <c r="K114" s="9">
        <f t="shared" si="5"/>
        <v>409.66</v>
      </c>
      <c r="L114" s="49">
        <f t="shared" si="6"/>
        <v>563062.5</v>
      </c>
      <c r="M114" s="41">
        <f t="shared" si="7"/>
        <v>563282.5</v>
      </c>
      <c r="N114" s="35"/>
      <c r="O114" s="65">
        <v>250</v>
      </c>
      <c r="P114" s="10"/>
      <c r="Q114" s="10"/>
      <c r="R114" s="10"/>
      <c r="S114" s="10">
        <v>5</v>
      </c>
      <c r="T114" s="10"/>
      <c r="U114" s="10">
        <v>30</v>
      </c>
      <c r="V114" s="10">
        <v>30</v>
      </c>
      <c r="W114" s="10">
        <v>100</v>
      </c>
      <c r="X114" s="10"/>
      <c r="Y114" s="10"/>
      <c r="Z114" s="10"/>
      <c r="AA114" s="10">
        <v>100</v>
      </c>
      <c r="AB114" s="10"/>
      <c r="AC114" s="10"/>
      <c r="AD114" s="10"/>
      <c r="AE114" s="10">
        <v>80</v>
      </c>
      <c r="AF114" s="10"/>
      <c r="AG114" s="10"/>
      <c r="AH114" s="10"/>
      <c r="AI114" s="10">
        <v>100</v>
      </c>
      <c r="AJ114" s="10">
        <v>100</v>
      </c>
      <c r="AK114" s="10"/>
      <c r="AL114" s="10">
        <v>100</v>
      </c>
      <c r="AM114" s="10"/>
      <c r="AN114" s="10"/>
      <c r="AO114" s="10"/>
      <c r="AP114" s="10"/>
      <c r="AQ114" s="10"/>
      <c r="AR114" s="10"/>
      <c r="AS114" s="10"/>
      <c r="AT114" s="10"/>
      <c r="AU114" s="10">
        <v>100</v>
      </c>
      <c r="AV114" s="10">
        <v>10</v>
      </c>
      <c r="AW114" s="10">
        <v>100</v>
      </c>
      <c r="AX114" s="10">
        <v>10</v>
      </c>
      <c r="AY114" s="10">
        <v>10</v>
      </c>
      <c r="AZ114" s="10">
        <v>100</v>
      </c>
      <c r="BA114" s="10">
        <v>10</v>
      </c>
      <c r="BB114" s="10">
        <v>10</v>
      </c>
      <c r="BC114" s="10">
        <v>10</v>
      </c>
      <c r="BD114" s="10">
        <v>100</v>
      </c>
      <c r="BE114" s="10">
        <v>10</v>
      </c>
      <c r="BF114" s="10">
        <v>10</v>
      </c>
      <c r="BH114" s="3">
        <f t="shared" si="8"/>
        <v>1375</v>
      </c>
      <c r="BI114" s="4">
        <f t="shared" si="9"/>
        <v>563062.5</v>
      </c>
    </row>
    <row r="115" spans="1:61" ht="39.950000000000003" hidden="1" customHeight="1">
      <c r="A115" s="7">
        <v>107</v>
      </c>
      <c r="B115" s="8" t="s">
        <v>351</v>
      </c>
      <c r="C115" s="8" t="s">
        <v>352</v>
      </c>
      <c r="D115" s="22" t="s">
        <v>350</v>
      </c>
      <c r="E115" s="52">
        <v>1375</v>
      </c>
      <c r="F115" s="55">
        <v>897</v>
      </c>
      <c r="G115" s="55">
        <v>635</v>
      </c>
      <c r="H115" s="27">
        <v>0.25</v>
      </c>
      <c r="I115" s="28">
        <v>0.46910000000000002</v>
      </c>
      <c r="J115" s="72">
        <v>476.25</v>
      </c>
      <c r="K115" s="9">
        <f t="shared" si="5"/>
        <v>476.44</v>
      </c>
      <c r="L115" s="49">
        <f t="shared" si="6"/>
        <v>654843.75</v>
      </c>
      <c r="M115" s="41">
        <f t="shared" si="7"/>
        <v>655105</v>
      </c>
      <c r="N115" s="35"/>
      <c r="O115" s="65">
        <v>250</v>
      </c>
      <c r="P115" s="10"/>
      <c r="Q115" s="10"/>
      <c r="R115" s="10"/>
      <c r="S115" s="10">
        <v>5</v>
      </c>
      <c r="T115" s="10"/>
      <c r="U115" s="10">
        <v>30</v>
      </c>
      <c r="V115" s="10">
        <v>30</v>
      </c>
      <c r="W115" s="10">
        <v>100</v>
      </c>
      <c r="X115" s="10"/>
      <c r="Y115" s="10"/>
      <c r="Z115" s="10"/>
      <c r="AA115" s="10">
        <v>100</v>
      </c>
      <c r="AB115" s="10"/>
      <c r="AC115" s="10"/>
      <c r="AD115" s="10"/>
      <c r="AE115" s="10">
        <v>80</v>
      </c>
      <c r="AF115" s="10"/>
      <c r="AG115" s="10"/>
      <c r="AH115" s="10"/>
      <c r="AI115" s="10">
        <v>100</v>
      </c>
      <c r="AJ115" s="10">
        <v>100</v>
      </c>
      <c r="AK115" s="10"/>
      <c r="AL115" s="10">
        <v>100</v>
      </c>
      <c r="AM115" s="10"/>
      <c r="AN115" s="10"/>
      <c r="AO115" s="10"/>
      <c r="AP115" s="10"/>
      <c r="AQ115" s="10"/>
      <c r="AR115" s="10"/>
      <c r="AS115" s="10"/>
      <c r="AT115" s="10"/>
      <c r="AU115" s="10">
        <v>100</v>
      </c>
      <c r="AV115" s="10">
        <v>10</v>
      </c>
      <c r="AW115" s="10">
        <v>100</v>
      </c>
      <c r="AX115" s="10">
        <v>10</v>
      </c>
      <c r="AY115" s="10">
        <v>10</v>
      </c>
      <c r="AZ115" s="10">
        <v>100</v>
      </c>
      <c r="BA115" s="10">
        <v>10</v>
      </c>
      <c r="BB115" s="10">
        <v>10</v>
      </c>
      <c r="BC115" s="10">
        <v>10</v>
      </c>
      <c r="BD115" s="10">
        <v>100</v>
      </c>
      <c r="BE115" s="10">
        <v>10</v>
      </c>
      <c r="BF115" s="10">
        <v>10</v>
      </c>
      <c r="BH115" s="3">
        <f t="shared" si="8"/>
        <v>1375</v>
      </c>
      <c r="BI115" s="4">
        <f t="shared" si="9"/>
        <v>654843.75</v>
      </c>
    </row>
    <row r="116" spans="1:61" ht="39.950000000000003" hidden="1" customHeight="1">
      <c r="A116" s="7">
        <v>108</v>
      </c>
      <c r="B116" s="8" t="s">
        <v>353</v>
      </c>
      <c r="C116" s="8" t="s">
        <v>354</v>
      </c>
      <c r="D116" s="22" t="s">
        <v>350</v>
      </c>
      <c r="E116" s="52">
        <v>1375</v>
      </c>
      <c r="F116" s="55">
        <v>897</v>
      </c>
      <c r="G116" s="55">
        <v>662</v>
      </c>
      <c r="H116" s="27">
        <v>0.25</v>
      </c>
      <c r="I116" s="28">
        <v>0.44650000000000001</v>
      </c>
      <c r="J116" s="72">
        <v>496.5</v>
      </c>
      <c r="K116" s="9">
        <f t="shared" si="5"/>
        <v>496.7</v>
      </c>
      <c r="L116" s="49">
        <f t="shared" si="6"/>
        <v>682687.5</v>
      </c>
      <c r="M116" s="41">
        <f t="shared" si="7"/>
        <v>682962.5</v>
      </c>
      <c r="N116" s="35"/>
      <c r="O116" s="65">
        <v>250</v>
      </c>
      <c r="P116" s="10"/>
      <c r="Q116" s="10"/>
      <c r="R116" s="10"/>
      <c r="S116" s="10">
        <v>5</v>
      </c>
      <c r="T116" s="10"/>
      <c r="U116" s="10">
        <v>30</v>
      </c>
      <c r="V116" s="10">
        <v>30</v>
      </c>
      <c r="W116" s="10">
        <v>100</v>
      </c>
      <c r="X116" s="10"/>
      <c r="Y116" s="10"/>
      <c r="Z116" s="10"/>
      <c r="AA116" s="10">
        <v>100</v>
      </c>
      <c r="AB116" s="10"/>
      <c r="AC116" s="10"/>
      <c r="AD116" s="10"/>
      <c r="AE116" s="10">
        <v>80</v>
      </c>
      <c r="AF116" s="10"/>
      <c r="AG116" s="10"/>
      <c r="AH116" s="10"/>
      <c r="AI116" s="10">
        <v>100</v>
      </c>
      <c r="AJ116" s="10">
        <v>100</v>
      </c>
      <c r="AK116" s="10"/>
      <c r="AL116" s="10">
        <v>100</v>
      </c>
      <c r="AM116" s="10"/>
      <c r="AN116" s="10"/>
      <c r="AO116" s="10"/>
      <c r="AP116" s="10"/>
      <c r="AQ116" s="10"/>
      <c r="AR116" s="10"/>
      <c r="AS116" s="10"/>
      <c r="AT116" s="10"/>
      <c r="AU116" s="10">
        <v>100</v>
      </c>
      <c r="AV116" s="10">
        <v>10</v>
      </c>
      <c r="AW116" s="10">
        <v>100</v>
      </c>
      <c r="AX116" s="10">
        <v>10</v>
      </c>
      <c r="AY116" s="10">
        <v>10</v>
      </c>
      <c r="AZ116" s="10">
        <v>100</v>
      </c>
      <c r="BA116" s="10">
        <v>10</v>
      </c>
      <c r="BB116" s="10">
        <v>10</v>
      </c>
      <c r="BC116" s="10">
        <v>10</v>
      </c>
      <c r="BD116" s="10">
        <v>100</v>
      </c>
      <c r="BE116" s="10">
        <v>10</v>
      </c>
      <c r="BF116" s="10">
        <v>10</v>
      </c>
      <c r="BH116" s="3">
        <f t="shared" si="8"/>
        <v>1375</v>
      </c>
      <c r="BI116" s="4">
        <f t="shared" si="9"/>
        <v>682687.5</v>
      </c>
    </row>
    <row r="117" spans="1:61" ht="39.950000000000003" hidden="1" customHeight="1">
      <c r="A117" s="7">
        <v>109</v>
      </c>
      <c r="B117" s="8" t="s">
        <v>355</v>
      </c>
      <c r="C117" s="8" t="s">
        <v>356</v>
      </c>
      <c r="D117" s="22" t="s">
        <v>350</v>
      </c>
      <c r="E117" s="52">
        <v>1175</v>
      </c>
      <c r="F117" s="55">
        <v>897</v>
      </c>
      <c r="G117" s="55">
        <v>467</v>
      </c>
      <c r="H117" s="27">
        <v>0.2</v>
      </c>
      <c r="I117" s="28">
        <v>0.58350000000000002</v>
      </c>
      <c r="J117" s="72">
        <v>373.6</v>
      </c>
      <c r="K117" s="9">
        <f t="shared" si="5"/>
        <v>373.75</v>
      </c>
      <c r="L117" s="49">
        <f t="shared" si="6"/>
        <v>438980</v>
      </c>
      <c r="M117" s="41">
        <f t="shared" si="7"/>
        <v>439156.25</v>
      </c>
      <c r="N117" s="35"/>
      <c r="O117" s="65">
        <v>50</v>
      </c>
      <c r="P117" s="10"/>
      <c r="Q117" s="10"/>
      <c r="R117" s="10"/>
      <c r="S117" s="10">
        <v>5</v>
      </c>
      <c r="T117" s="10"/>
      <c r="U117" s="10">
        <v>30</v>
      </c>
      <c r="V117" s="10">
        <v>30</v>
      </c>
      <c r="W117" s="10">
        <v>100</v>
      </c>
      <c r="X117" s="10"/>
      <c r="Y117" s="10"/>
      <c r="Z117" s="10"/>
      <c r="AA117" s="10">
        <v>100</v>
      </c>
      <c r="AB117" s="10"/>
      <c r="AC117" s="10"/>
      <c r="AD117" s="10"/>
      <c r="AE117" s="10">
        <v>80</v>
      </c>
      <c r="AF117" s="10"/>
      <c r="AG117" s="10"/>
      <c r="AH117" s="10"/>
      <c r="AI117" s="10">
        <v>100</v>
      </c>
      <c r="AJ117" s="10">
        <v>100</v>
      </c>
      <c r="AK117" s="10"/>
      <c r="AL117" s="10">
        <v>100</v>
      </c>
      <c r="AM117" s="10"/>
      <c r="AN117" s="10"/>
      <c r="AO117" s="10"/>
      <c r="AP117" s="10"/>
      <c r="AQ117" s="10"/>
      <c r="AR117" s="10"/>
      <c r="AS117" s="10"/>
      <c r="AT117" s="10"/>
      <c r="AU117" s="10">
        <v>100</v>
      </c>
      <c r="AV117" s="10">
        <v>10</v>
      </c>
      <c r="AW117" s="10">
        <v>100</v>
      </c>
      <c r="AX117" s="10">
        <v>10</v>
      </c>
      <c r="AY117" s="10">
        <v>10</v>
      </c>
      <c r="AZ117" s="10">
        <v>100</v>
      </c>
      <c r="BA117" s="10">
        <v>10</v>
      </c>
      <c r="BB117" s="10">
        <v>10</v>
      </c>
      <c r="BC117" s="10">
        <v>10</v>
      </c>
      <c r="BD117" s="10">
        <v>100</v>
      </c>
      <c r="BE117" s="10">
        <v>10</v>
      </c>
      <c r="BF117" s="10">
        <v>10</v>
      </c>
      <c r="BH117" s="3">
        <f t="shared" si="8"/>
        <v>1175</v>
      </c>
      <c r="BI117" s="4">
        <f t="shared" si="9"/>
        <v>438980</v>
      </c>
    </row>
    <row r="118" spans="1:61" ht="39.950000000000003" hidden="1" customHeight="1">
      <c r="A118" s="7">
        <v>110</v>
      </c>
      <c r="B118" s="8" t="s">
        <v>357</v>
      </c>
      <c r="C118" s="8" t="s">
        <v>358</v>
      </c>
      <c r="D118" s="22" t="s">
        <v>350</v>
      </c>
      <c r="E118" s="7">
        <v>0</v>
      </c>
      <c r="F118" s="55" t="s">
        <v>113</v>
      </c>
      <c r="G118" s="55" t="s">
        <v>113</v>
      </c>
      <c r="H118" s="27">
        <v>0</v>
      </c>
      <c r="I118" s="28">
        <v>0</v>
      </c>
      <c r="J118" s="72"/>
      <c r="K118" s="9">
        <f t="shared" si="5"/>
        <v>0</v>
      </c>
      <c r="L118" s="49">
        <f t="shared" si="6"/>
        <v>0</v>
      </c>
      <c r="M118" s="41">
        <f t="shared" si="7"/>
        <v>0</v>
      </c>
      <c r="N118" s="35"/>
      <c r="O118" s="65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H118" s="3">
        <f t="shared" si="8"/>
        <v>0</v>
      </c>
      <c r="BI118" s="4">
        <f t="shared" si="9"/>
        <v>0</v>
      </c>
    </row>
    <row r="119" spans="1:61" ht="39.950000000000003" hidden="1" customHeight="1">
      <c r="A119" s="7">
        <v>111</v>
      </c>
      <c r="B119" s="8" t="s">
        <v>359</v>
      </c>
      <c r="C119" s="8" t="s">
        <v>360</v>
      </c>
      <c r="D119" s="22" t="s">
        <v>350</v>
      </c>
      <c r="E119" s="7">
        <v>0</v>
      </c>
      <c r="F119" s="55" t="s">
        <v>113</v>
      </c>
      <c r="G119" s="55" t="s">
        <v>113</v>
      </c>
      <c r="H119" s="27">
        <v>0</v>
      </c>
      <c r="I119" s="28">
        <v>0</v>
      </c>
      <c r="J119" s="72"/>
      <c r="K119" s="9">
        <f t="shared" si="5"/>
        <v>0</v>
      </c>
      <c r="L119" s="49">
        <f t="shared" si="6"/>
        <v>0</v>
      </c>
      <c r="M119" s="41">
        <f t="shared" si="7"/>
        <v>0</v>
      </c>
      <c r="N119" s="35"/>
      <c r="O119" s="65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H119" s="3">
        <f t="shared" si="8"/>
        <v>0</v>
      </c>
      <c r="BI119" s="4">
        <f t="shared" si="9"/>
        <v>0</v>
      </c>
    </row>
    <row r="120" spans="1:61" ht="39.950000000000003" hidden="1" customHeight="1">
      <c r="A120" s="7">
        <v>112</v>
      </c>
      <c r="B120" s="71" t="s">
        <v>361</v>
      </c>
      <c r="C120" s="8" t="s">
        <v>362</v>
      </c>
      <c r="D120" s="22" t="s">
        <v>350</v>
      </c>
      <c r="E120" s="52">
        <v>1395</v>
      </c>
      <c r="F120" s="55">
        <v>1803</v>
      </c>
      <c r="G120" s="55">
        <v>1222</v>
      </c>
      <c r="H120" s="27">
        <v>0.25</v>
      </c>
      <c r="I120" s="28">
        <v>0.49170000000000003</v>
      </c>
      <c r="J120" s="63">
        <v>916.5</v>
      </c>
      <c r="K120" s="9">
        <f t="shared" si="5"/>
        <v>916.87</v>
      </c>
      <c r="L120" s="49">
        <f t="shared" si="6"/>
        <v>1278517.5</v>
      </c>
      <c r="M120" s="41">
        <f t="shared" si="7"/>
        <v>1279033.6499999999</v>
      </c>
      <c r="N120" s="35"/>
      <c r="O120" s="66">
        <v>250</v>
      </c>
      <c r="P120" s="10"/>
      <c r="Q120" s="10"/>
      <c r="R120" s="10"/>
      <c r="S120" s="10">
        <v>5</v>
      </c>
      <c r="T120" s="10"/>
      <c r="U120" s="10">
        <v>30</v>
      </c>
      <c r="V120" s="10">
        <v>30</v>
      </c>
      <c r="W120" s="10">
        <v>100</v>
      </c>
      <c r="X120" s="10"/>
      <c r="Y120" s="10"/>
      <c r="Z120" s="10"/>
      <c r="AA120" s="10">
        <v>100</v>
      </c>
      <c r="AB120" s="10"/>
      <c r="AC120" s="10"/>
      <c r="AD120" s="10"/>
      <c r="AE120" s="10">
        <v>100</v>
      </c>
      <c r="AF120" s="10"/>
      <c r="AG120" s="10"/>
      <c r="AH120" s="10"/>
      <c r="AI120" s="10">
        <v>100</v>
      </c>
      <c r="AJ120" s="10">
        <v>100</v>
      </c>
      <c r="AK120" s="10"/>
      <c r="AL120" s="10">
        <v>100</v>
      </c>
      <c r="AM120" s="10"/>
      <c r="AN120" s="10"/>
      <c r="AO120" s="10"/>
      <c r="AP120" s="10"/>
      <c r="AQ120" s="10"/>
      <c r="AR120" s="10"/>
      <c r="AS120" s="10"/>
      <c r="AT120" s="10"/>
      <c r="AU120" s="10">
        <v>100</v>
      </c>
      <c r="AV120" s="10">
        <v>10</v>
      </c>
      <c r="AW120" s="10">
        <v>100</v>
      </c>
      <c r="AX120" s="10">
        <v>10</v>
      </c>
      <c r="AY120" s="10">
        <v>10</v>
      </c>
      <c r="AZ120" s="10">
        <v>100</v>
      </c>
      <c r="BA120" s="10">
        <v>10</v>
      </c>
      <c r="BB120" s="10">
        <v>10</v>
      </c>
      <c r="BC120" s="10">
        <v>10</v>
      </c>
      <c r="BD120" s="10">
        <v>100</v>
      </c>
      <c r="BE120" s="10">
        <v>10</v>
      </c>
      <c r="BF120" s="10">
        <v>10</v>
      </c>
      <c r="BH120" s="3">
        <f t="shared" si="8"/>
        <v>1395</v>
      </c>
      <c r="BI120" s="4">
        <f t="shared" si="9"/>
        <v>1278517.5</v>
      </c>
    </row>
    <row r="121" spans="1:61" ht="39.950000000000003" hidden="1" customHeight="1">
      <c r="A121" s="7">
        <v>113</v>
      </c>
      <c r="B121" s="8" t="s">
        <v>363</v>
      </c>
      <c r="C121" s="8" t="s">
        <v>364</v>
      </c>
      <c r="D121" s="22" t="s">
        <v>350</v>
      </c>
      <c r="E121" s="52">
        <v>1395</v>
      </c>
      <c r="F121" s="55">
        <v>2414</v>
      </c>
      <c r="G121" s="55">
        <v>1296</v>
      </c>
      <c r="H121" s="27">
        <v>0.25</v>
      </c>
      <c r="I121" s="28">
        <v>0.59730000000000005</v>
      </c>
      <c r="J121" s="72">
        <v>972</v>
      </c>
      <c r="K121" s="9">
        <f t="shared" si="5"/>
        <v>972.39</v>
      </c>
      <c r="L121" s="49">
        <f t="shared" si="6"/>
        <v>1355940</v>
      </c>
      <c r="M121" s="41">
        <f t="shared" si="7"/>
        <v>1356484.05</v>
      </c>
      <c r="N121" s="35"/>
      <c r="O121" s="66">
        <v>250</v>
      </c>
      <c r="P121" s="10"/>
      <c r="Q121" s="10"/>
      <c r="R121" s="10"/>
      <c r="S121" s="10">
        <v>5</v>
      </c>
      <c r="T121" s="10"/>
      <c r="U121" s="10">
        <v>30</v>
      </c>
      <c r="V121" s="10">
        <v>30</v>
      </c>
      <c r="W121" s="10">
        <v>100</v>
      </c>
      <c r="X121" s="10"/>
      <c r="Y121" s="10"/>
      <c r="Z121" s="10"/>
      <c r="AA121" s="10">
        <v>100</v>
      </c>
      <c r="AB121" s="10"/>
      <c r="AC121" s="10"/>
      <c r="AD121" s="10"/>
      <c r="AE121" s="10">
        <v>100</v>
      </c>
      <c r="AF121" s="10"/>
      <c r="AG121" s="10"/>
      <c r="AH121" s="10"/>
      <c r="AI121" s="10">
        <v>100</v>
      </c>
      <c r="AJ121" s="10">
        <v>100</v>
      </c>
      <c r="AK121" s="10"/>
      <c r="AL121" s="10">
        <v>100</v>
      </c>
      <c r="AM121" s="10"/>
      <c r="AN121" s="10"/>
      <c r="AO121" s="10"/>
      <c r="AP121" s="10"/>
      <c r="AQ121" s="10"/>
      <c r="AR121" s="10"/>
      <c r="AS121" s="10"/>
      <c r="AT121" s="10"/>
      <c r="AU121" s="10">
        <v>100</v>
      </c>
      <c r="AV121" s="10">
        <v>10</v>
      </c>
      <c r="AW121" s="10">
        <v>100</v>
      </c>
      <c r="AX121" s="10">
        <v>10</v>
      </c>
      <c r="AY121" s="10">
        <v>10</v>
      </c>
      <c r="AZ121" s="10">
        <v>100</v>
      </c>
      <c r="BA121" s="10">
        <v>10</v>
      </c>
      <c r="BB121" s="10">
        <v>10</v>
      </c>
      <c r="BC121" s="10">
        <v>10</v>
      </c>
      <c r="BD121" s="10">
        <v>100</v>
      </c>
      <c r="BE121" s="10">
        <v>10</v>
      </c>
      <c r="BF121" s="10">
        <v>10</v>
      </c>
      <c r="BH121" s="3">
        <f t="shared" si="8"/>
        <v>1395</v>
      </c>
      <c r="BI121" s="4">
        <f t="shared" si="9"/>
        <v>1355940</v>
      </c>
    </row>
    <row r="122" spans="1:61" ht="39.950000000000003" hidden="1" customHeight="1">
      <c r="A122" s="7">
        <v>114</v>
      </c>
      <c r="B122" s="71" t="s">
        <v>365</v>
      </c>
      <c r="C122" s="8" t="s">
        <v>366</v>
      </c>
      <c r="D122" s="22" t="s">
        <v>350</v>
      </c>
      <c r="E122" s="52">
        <v>1395</v>
      </c>
      <c r="F122" s="55">
        <v>2414</v>
      </c>
      <c r="G122" s="55">
        <v>1296</v>
      </c>
      <c r="H122" s="27">
        <v>0.25</v>
      </c>
      <c r="I122" s="28">
        <v>0.59730000000000005</v>
      </c>
      <c r="J122" s="72">
        <v>972</v>
      </c>
      <c r="K122" s="9">
        <f t="shared" si="5"/>
        <v>972.39</v>
      </c>
      <c r="L122" s="49">
        <f t="shared" si="6"/>
        <v>1355940</v>
      </c>
      <c r="M122" s="41">
        <f t="shared" si="7"/>
        <v>1356484.05</v>
      </c>
      <c r="N122" s="35"/>
      <c r="O122" s="66">
        <v>250</v>
      </c>
      <c r="P122" s="10"/>
      <c r="Q122" s="10"/>
      <c r="R122" s="10"/>
      <c r="S122" s="10">
        <v>5</v>
      </c>
      <c r="T122" s="10"/>
      <c r="U122" s="10">
        <v>30</v>
      </c>
      <c r="V122" s="10">
        <v>30</v>
      </c>
      <c r="W122" s="10">
        <v>100</v>
      </c>
      <c r="X122" s="10"/>
      <c r="Y122" s="10"/>
      <c r="Z122" s="10"/>
      <c r="AA122" s="10">
        <v>100</v>
      </c>
      <c r="AB122" s="10"/>
      <c r="AC122" s="10"/>
      <c r="AD122" s="10"/>
      <c r="AE122" s="10">
        <v>100</v>
      </c>
      <c r="AF122" s="10"/>
      <c r="AG122" s="10"/>
      <c r="AH122" s="10"/>
      <c r="AI122" s="10">
        <v>100</v>
      </c>
      <c r="AJ122" s="10">
        <v>100</v>
      </c>
      <c r="AK122" s="10"/>
      <c r="AL122" s="10">
        <v>100</v>
      </c>
      <c r="AM122" s="10"/>
      <c r="AN122" s="10"/>
      <c r="AO122" s="10"/>
      <c r="AP122" s="10"/>
      <c r="AQ122" s="10"/>
      <c r="AR122" s="10"/>
      <c r="AS122" s="10"/>
      <c r="AT122" s="10"/>
      <c r="AU122" s="10">
        <v>100</v>
      </c>
      <c r="AV122" s="10">
        <v>10</v>
      </c>
      <c r="AW122" s="10">
        <v>100</v>
      </c>
      <c r="AX122" s="10">
        <v>10</v>
      </c>
      <c r="AY122" s="10">
        <v>10</v>
      </c>
      <c r="AZ122" s="10">
        <v>100</v>
      </c>
      <c r="BA122" s="10">
        <v>10</v>
      </c>
      <c r="BB122" s="10">
        <v>10</v>
      </c>
      <c r="BC122" s="10">
        <v>10</v>
      </c>
      <c r="BD122" s="10">
        <v>100</v>
      </c>
      <c r="BE122" s="10">
        <v>10</v>
      </c>
      <c r="BF122" s="10">
        <v>10</v>
      </c>
      <c r="BH122" s="3">
        <f t="shared" si="8"/>
        <v>1395</v>
      </c>
      <c r="BI122" s="4">
        <f t="shared" si="9"/>
        <v>1355940</v>
      </c>
    </row>
    <row r="123" spans="1:61" ht="39.950000000000003" hidden="1" customHeight="1">
      <c r="A123" s="7">
        <v>115</v>
      </c>
      <c r="B123" s="8" t="s">
        <v>367</v>
      </c>
      <c r="C123" s="8" t="s">
        <v>368</v>
      </c>
      <c r="D123" s="22" t="s">
        <v>350</v>
      </c>
      <c r="E123" s="52">
        <v>1195</v>
      </c>
      <c r="F123" s="55">
        <v>2171</v>
      </c>
      <c r="G123" s="55">
        <v>1296</v>
      </c>
      <c r="H123" s="27">
        <v>0.25</v>
      </c>
      <c r="I123" s="28">
        <v>0.55230000000000001</v>
      </c>
      <c r="J123" s="72">
        <v>972</v>
      </c>
      <c r="K123" s="9">
        <f t="shared" si="5"/>
        <v>972.39</v>
      </c>
      <c r="L123" s="49">
        <f t="shared" si="6"/>
        <v>1161540</v>
      </c>
      <c r="M123" s="41">
        <f t="shared" si="7"/>
        <v>1162006.05</v>
      </c>
      <c r="N123" s="35"/>
      <c r="O123" s="65">
        <v>50</v>
      </c>
      <c r="P123" s="10"/>
      <c r="Q123" s="10"/>
      <c r="R123" s="10"/>
      <c r="S123" s="10">
        <v>5</v>
      </c>
      <c r="T123" s="10"/>
      <c r="U123" s="10">
        <v>30</v>
      </c>
      <c r="V123" s="10">
        <v>30</v>
      </c>
      <c r="W123" s="10">
        <v>100</v>
      </c>
      <c r="X123" s="10"/>
      <c r="Y123" s="10"/>
      <c r="Z123" s="10"/>
      <c r="AA123" s="10">
        <v>100</v>
      </c>
      <c r="AB123" s="10"/>
      <c r="AC123" s="10"/>
      <c r="AD123" s="10"/>
      <c r="AE123" s="10">
        <v>100</v>
      </c>
      <c r="AF123" s="10"/>
      <c r="AG123" s="10"/>
      <c r="AH123" s="10"/>
      <c r="AI123" s="10">
        <v>100</v>
      </c>
      <c r="AJ123" s="10">
        <v>100</v>
      </c>
      <c r="AK123" s="10"/>
      <c r="AL123" s="10">
        <v>100</v>
      </c>
      <c r="AM123" s="10"/>
      <c r="AN123" s="10"/>
      <c r="AO123" s="10"/>
      <c r="AP123" s="10"/>
      <c r="AQ123" s="10"/>
      <c r="AR123" s="10"/>
      <c r="AS123" s="10"/>
      <c r="AT123" s="10"/>
      <c r="AU123" s="10">
        <v>100</v>
      </c>
      <c r="AV123" s="10">
        <v>10</v>
      </c>
      <c r="AW123" s="10">
        <v>100</v>
      </c>
      <c r="AX123" s="10">
        <v>10</v>
      </c>
      <c r="AY123" s="10">
        <v>10</v>
      </c>
      <c r="AZ123" s="10">
        <v>100</v>
      </c>
      <c r="BA123" s="10">
        <v>10</v>
      </c>
      <c r="BB123" s="10">
        <v>10</v>
      </c>
      <c r="BC123" s="10">
        <v>10</v>
      </c>
      <c r="BD123" s="10">
        <v>100</v>
      </c>
      <c r="BE123" s="10">
        <v>10</v>
      </c>
      <c r="BF123" s="10">
        <v>10</v>
      </c>
      <c r="BH123" s="3">
        <f t="shared" si="8"/>
        <v>1195</v>
      </c>
      <c r="BI123" s="4">
        <f t="shared" si="9"/>
        <v>1161540</v>
      </c>
    </row>
    <row r="124" spans="1:61" ht="39.950000000000003" hidden="1" customHeight="1">
      <c r="A124" s="7">
        <v>116</v>
      </c>
      <c r="B124" s="8" t="s">
        <v>369</v>
      </c>
      <c r="C124" s="8" t="s">
        <v>370</v>
      </c>
      <c r="D124" s="22" t="s">
        <v>350</v>
      </c>
      <c r="E124" s="7">
        <v>0</v>
      </c>
      <c r="F124" s="55" t="s">
        <v>113</v>
      </c>
      <c r="G124" s="55" t="s">
        <v>113</v>
      </c>
      <c r="H124" s="27">
        <v>0</v>
      </c>
      <c r="I124" s="28">
        <v>0</v>
      </c>
      <c r="J124" s="72"/>
      <c r="K124" s="9">
        <f t="shared" si="5"/>
        <v>0</v>
      </c>
      <c r="L124" s="49">
        <f t="shared" si="6"/>
        <v>0</v>
      </c>
      <c r="M124" s="41">
        <f t="shared" si="7"/>
        <v>0</v>
      </c>
      <c r="N124" s="35"/>
      <c r="O124" s="65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H124" s="3">
        <f t="shared" si="8"/>
        <v>0</v>
      </c>
      <c r="BI124" s="4">
        <f t="shared" si="9"/>
        <v>0</v>
      </c>
    </row>
    <row r="125" spans="1:61" ht="39.950000000000003" hidden="1" customHeight="1">
      <c r="A125" s="7">
        <v>117</v>
      </c>
      <c r="B125" s="8" t="s">
        <v>371</v>
      </c>
      <c r="C125" s="8" t="s">
        <v>372</v>
      </c>
      <c r="D125" s="22" t="s">
        <v>350</v>
      </c>
      <c r="E125" s="7">
        <v>0</v>
      </c>
      <c r="F125" s="55" t="s">
        <v>113</v>
      </c>
      <c r="G125" s="55" t="s">
        <v>113</v>
      </c>
      <c r="H125" s="27">
        <v>0</v>
      </c>
      <c r="I125" s="28">
        <v>0</v>
      </c>
      <c r="J125" s="9"/>
      <c r="K125" s="9">
        <f t="shared" si="5"/>
        <v>0</v>
      </c>
      <c r="L125" s="49">
        <f t="shared" si="6"/>
        <v>0</v>
      </c>
      <c r="M125" s="41">
        <f t="shared" si="7"/>
        <v>0</v>
      </c>
      <c r="N125" s="35"/>
      <c r="O125" s="65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H125" s="3">
        <f t="shared" si="8"/>
        <v>0</v>
      </c>
      <c r="BI125" s="4">
        <f t="shared" si="9"/>
        <v>0</v>
      </c>
    </row>
    <row r="126" spans="1:61" ht="39.950000000000003" hidden="1" customHeight="1">
      <c r="A126" s="7">
        <v>118</v>
      </c>
      <c r="B126" s="71" t="s">
        <v>373</v>
      </c>
      <c r="C126" s="8" t="s">
        <v>374</v>
      </c>
      <c r="D126" s="22" t="s">
        <v>350</v>
      </c>
      <c r="E126" s="52">
        <v>1165</v>
      </c>
      <c r="F126" s="55">
        <v>3253</v>
      </c>
      <c r="G126" s="55">
        <v>1403</v>
      </c>
      <c r="H126" s="27">
        <v>0.25</v>
      </c>
      <c r="I126" s="28">
        <v>0.67649999999999999</v>
      </c>
      <c r="J126" s="72">
        <v>1052.25</v>
      </c>
      <c r="K126" s="9">
        <f t="shared" si="5"/>
        <v>1052.67</v>
      </c>
      <c r="L126" s="49">
        <f t="shared" si="6"/>
        <v>1225871.25</v>
      </c>
      <c r="M126" s="41">
        <f t="shared" si="7"/>
        <v>1226360.55</v>
      </c>
      <c r="N126" s="35"/>
      <c r="O126" s="66">
        <v>250</v>
      </c>
      <c r="P126" s="10"/>
      <c r="Q126" s="10"/>
      <c r="R126" s="10"/>
      <c r="S126" s="10">
        <v>5</v>
      </c>
      <c r="T126" s="10"/>
      <c r="U126" s="10">
        <v>30</v>
      </c>
      <c r="V126" s="10">
        <v>30</v>
      </c>
      <c r="W126" s="10">
        <v>80</v>
      </c>
      <c r="X126" s="10"/>
      <c r="Y126" s="10"/>
      <c r="Z126" s="10"/>
      <c r="AA126" s="10">
        <v>80</v>
      </c>
      <c r="AB126" s="10"/>
      <c r="AC126" s="10"/>
      <c r="AD126" s="10"/>
      <c r="AE126" s="10">
        <v>50</v>
      </c>
      <c r="AF126" s="10"/>
      <c r="AG126" s="10"/>
      <c r="AH126" s="10"/>
      <c r="AI126" s="10">
        <v>80</v>
      </c>
      <c r="AJ126" s="10">
        <v>80</v>
      </c>
      <c r="AK126" s="10"/>
      <c r="AL126" s="10">
        <v>80</v>
      </c>
      <c r="AM126" s="10"/>
      <c r="AN126" s="10"/>
      <c r="AO126" s="10"/>
      <c r="AP126" s="10"/>
      <c r="AQ126" s="10"/>
      <c r="AR126" s="10"/>
      <c r="AS126" s="10"/>
      <c r="AT126" s="10"/>
      <c r="AU126" s="10">
        <v>80</v>
      </c>
      <c r="AV126" s="10">
        <v>10</v>
      </c>
      <c r="AW126" s="10">
        <v>80</v>
      </c>
      <c r="AX126" s="10">
        <v>10</v>
      </c>
      <c r="AY126" s="10">
        <v>10</v>
      </c>
      <c r="AZ126" s="10">
        <v>80</v>
      </c>
      <c r="BA126" s="10">
        <v>10</v>
      </c>
      <c r="BB126" s="10">
        <v>10</v>
      </c>
      <c r="BC126" s="10">
        <v>10</v>
      </c>
      <c r="BD126" s="10">
        <v>80</v>
      </c>
      <c r="BE126" s="10">
        <v>10</v>
      </c>
      <c r="BF126" s="10">
        <v>10</v>
      </c>
      <c r="BH126" s="3">
        <f t="shared" si="8"/>
        <v>1165</v>
      </c>
      <c r="BI126" s="4">
        <f t="shared" si="9"/>
        <v>1225871.25</v>
      </c>
    </row>
    <row r="127" spans="1:61" ht="39.950000000000003" hidden="1" customHeight="1">
      <c r="A127" s="7">
        <v>119</v>
      </c>
      <c r="B127" s="8" t="s">
        <v>375</v>
      </c>
      <c r="C127" s="8" t="s">
        <v>376</v>
      </c>
      <c r="D127" s="22" t="s">
        <v>350</v>
      </c>
      <c r="E127" s="52">
        <v>1165</v>
      </c>
      <c r="F127" s="55">
        <v>3112</v>
      </c>
      <c r="G127" s="55">
        <v>1482</v>
      </c>
      <c r="H127" s="27">
        <v>0.25</v>
      </c>
      <c r="I127" s="28">
        <v>0.64280000000000004</v>
      </c>
      <c r="J127" s="72">
        <v>1111.5</v>
      </c>
      <c r="K127" s="9">
        <f t="shared" si="5"/>
        <v>1111.94</v>
      </c>
      <c r="L127" s="49">
        <f t="shared" si="6"/>
        <v>1294897.5</v>
      </c>
      <c r="M127" s="41">
        <f t="shared" si="7"/>
        <v>1295410.1000000001</v>
      </c>
      <c r="N127" s="35"/>
      <c r="O127" s="65">
        <v>250</v>
      </c>
      <c r="P127" s="10"/>
      <c r="Q127" s="10"/>
      <c r="R127" s="10"/>
      <c r="S127" s="10">
        <v>5</v>
      </c>
      <c r="T127" s="10"/>
      <c r="U127" s="10">
        <v>30</v>
      </c>
      <c r="V127" s="10">
        <v>30</v>
      </c>
      <c r="W127" s="10">
        <v>80</v>
      </c>
      <c r="X127" s="10"/>
      <c r="Y127" s="10"/>
      <c r="Z127" s="10"/>
      <c r="AA127" s="10">
        <v>80</v>
      </c>
      <c r="AB127" s="10"/>
      <c r="AC127" s="10"/>
      <c r="AD127" s="10"/>
      <c r="AE127" s="10">
        <v>50</v>
      </c>
      <c r="AF127" s="10"/>
      <c r="AG127" s="10"/>
      <c r="AH127" s="10"/>
      <c r="AI127" s="10">
        <v>80</v>
      </c>
      <c r="AJ127" s="10">
        <v>80</v>
      </c>
      <c r="AK127" s="10"/>
      <c r="AL127" s="10">
        <v>80</v>
      </c>
      <c r="AM127" s="10"/>
      <c r="AN127" s="10"/>
      <c r="AO127" s="10"/>
      <c r="AP127" s="10"/>
      <c r="AQ127" s="10"/>
      <c r="AR127" s="10"/>
      <c r="AS127" s="10"/>
      <c r="AT127" s="10"/>
      <c r="AU127" s="10">
        <v>80</v>
      </c>
      <c r="AV127" s="10">
        <v>10</v>
      </c>
      <c r="AW127" s="10">
        <v>80</v>
      </c>
      <c r="AX127" s="10">
        <v>10</v>
      </c>
      <c r="AY127" s="10">
        <v>10</v>
      </c>
      <c r="AZ127" s="10">
        <v>80</v>
      </c>
      <c r="BA127" s="10">
        <v>10</v>
      </c>
      <c r="BB127" s="10">
        <v>10</v>
      </c>
      <c r="BC127" s="10">
        <v>10</v>
      </c>
      <c r="BD127" s="10">
        <v>80</v>
      </c>
      <c r="BE127" s="10">
        <v>10</v>
      </c>
      <c r="BF127" s="10">
        <v>10</v>
      </c>
      <c r="BH127" s="3">
        <f t="shared" si="8"/>
        <v>1165</v>
      </c>
      <c r="BI127" s="4">
        <f t="shared" si="9"/>
        <v>1294897.5</v>
      </c>
    </row>
    <row r="128" spans="1:61" ht="39.950000000000003" hidden="1" customHeight="1">
      <c r="A128" s="7">
        <v>120</v>
      </c>
      <c r="B128" s="8" t="s">
        <v>377</v>
      </c>
      <c r="C128" s="8" t="s">
        <v>378</v>
      </c>
      <c r="D128" s="22" t="s">
        <v>350</v>
      </c>
      <c r="E128" s="52">
        <v>1165</v>
      </c>
      <c r="F128" s="55">
        <v>3112</v>
      </c>
      <c r="G128" s="55">
        <v>1482</v>
      </c>
      <c r="H128" s="27">
        <v>0.25</v>
      </c>
      <c r="I128" s="28">
        <v>0.64280000000000004</v>
      </c>
      <c r="J128" s="72">
        <v>1111.5</v>
      </c>
      <c r="K128" s="9">
        <f t="shared" si="5"/>
        <v>1111.94</v>
      </c>
      <c r="L128" s="49">
        <f t="shared" si="6"/>
        <v>1294897.5</v>
      </c>
      <c r="M128" s="41">
        <f t="shared" si="7"/>
        <v>1295410.1000000001</v>
      </c>
      <c r="N128" s="35"/>
      <c r="O128" s="65">
        <v>250</v>
      </c>
      <c r="P128" s="10"/>
      <c r="Q128" s="10"/>
      <c r="R128" s="10"/>
      <c r="S128" s="10">
        <v>5</v>
      </c>
      <c r="T128" s="10"/>
      <c r="U128" s="10">
        <v>30</v>
      </c>
      <c r="V128" s="10">
        <v>30</v>
      </c>
      <c r="W128" s="10">
        <v>80</v>
      </c>
      <c r="X128" s="10"/>
      <c r="Y128" s="10"/>
      <c r="Z128" s="10"/>
      <c r="AA128" s="10">
        <v>80</v>
      </c>
      <c r="AB128" s="10"/>
      <c r="AC128" s="10"/>
      <c r="AD128" s="10"/>
      <c r="AE128" s="10">
        <v>50</v>
      </c>
      <c r="AF128" s="10"/>
      <c r="AG128" s="10"/>
      <c r="AH128" s="10"/>
      <c r="AI128" s="10">
        <v>80</v>
      </c>
      <c r="AJ128" s="10">
        <v>80</v>
      </c>
      <c r="AK128" s="10"/>
      <c r="AL128" s="10">
        <v>80</v>
      </c>
      <c r="AM128" s="10"/>
      <c r="AN128" s="10"/>
      <c r="AO128" s="10"/>
      <c r="AP128" s="10"/>
      <c r="AQ128" s="10"/>
      <c r="AR128" s="10"/>
      <c r="AS128" s="10"/>
      <c r="AT128" s="10"/>
      <c r="AU128" s="10">
        <v>80</v>
      </c>
      <c r="AV128" s="10">
        <v>10</v>
      </c>
      <c r="AW128" s="10">
        <v>80</v>
      </c>
      <c r="AX128" s="10">
        <v>10</v>
      </c>
      <c r="AY128" s="10">
        <v>10</v>
      </c>
      <c r="AZ128" s="10">
        <v>80</v>
      </c>
      <c r="BA128" s="10">
        <v>10</v>
      </c>
      <c r="BB128" s="10">
        <v>10</v>
      </c>
      <c r="BC128" s="10">
        <v>10</v>
      </c>
      <c r="BD128" s="10">
        <v>80</v>
      </c>
      <c r="BE128" s="10">
        <v>10</v>
      </c>
      <c r="BF128" s="10">
        <v>10</v>
      </c>
      <c r="BH128" s="3">
        <f t="shared" si="8"/>
        <v>1165</v>
      </c>
      <c r="BI128" s="4">
        <f t="shared" si="9"/>
        <v>1294897.5</v>
      </c>
    </row>
    <row r="129" spans="1:61" ht="39.950000000000003" hidden="1" customHeight="1">
      <c r="A129" s="7">
        <v>121</v>
      </c>
      <c r="B129" s="8" t="s">
        <v>379</v>
      </c>
      <c r="C129" s="8" t="s">
        <v>380</v>
      </c>
      <c r="D129" s="22" t="s">
        <v>350</v>
      </c>
      <c r="E129" s="7">
        <v>965</v>
      </c>
      <c r="F129" s="55">
        <v>3398</v>
      </c>
      <c r="G129" s="55">
        <v>1454</v>
      </c>
      <c r="H129" s="27">
        <v>0.25</v>
      </c>
      <c r="I129" s="28">
        <v>0.67910000000000004</v>
      </c>
      <c r="J129" s="72">
        <v>1090.5</v>
      </c>
      <c r="K129" s="9">
        <f t="shared" si="5"/>
        <v>1090.94</v>
      </c>
      <c r="L129" s="49">
        <f t="shared" si="6"/>
        <v>1052332.5</v>
      </c>
      <c r="M129" s="41">
        <f t="shared" si="7"/>
        <v>1052757.1000000001</v>
      </c>
      <c r="N129" s="35"/>
      <c r="O129" s="65">
        <v>50</v>
      </c>
      <c r="P129" s="10"/>
      <c r="Q129" s="10"/>
      <c r="R129" s="10"/>
      <c r="S129" s="10">
        <v>5</v>
      </c>
      <c r="T129" s="10"/>
      <c r="U129" s="10">
        <v>30</v>
      </c>
      <c r="V129" s="10">
        <v>30</v>
      </c>
      <c r="W129" s="10">
        <v>80</v>
      </c>
      <c r="X129" s="10"/>
      <c r="Y129" s="10"/>
      <c r="Z129" s="10"/>
      <c r="AA129" s="10">
        <v>80</v>
      </c>
      <c r="AB129" s="10"/>
      <c r="AC129" s="10"/>
      <c r="AD129" s="10"/>
      <c r="AE129" s="10">
        <v>50</v>
      </c>
      <c r="AF129" s="10"/>
      <c r="AG129" s="10"/>
      <c r="AH129" s="10"/>
      <c r="AI129" s="10">
        <v>80</v>
      </c>
      <c r="AJ129" s="10">
        <v>80</v>
      </c>
      <c r="AK129" s="10"/>
      <c r="AL129" s="10">
        <v>80</v>
      </c>
      <c r="AM129" s="10"/>
      <c r="AN129" s="10"/>
      <c r="AO129" s="10"/>
      <c r="AP129" s="10"/>
      <c r="AQ129" s="10"/>
      <c r="AR129" s="10"/>
      <c r="AS129" s="10"/>
      <c r="AT129" s="10"/>
      <c r="AU129" s="10">
        <v>80</v>
      </c>
      <c r="AV129" s="10">
        <v>10</v>
      </c>
      <c r="AW129" s="10">
        <v>80</v>
      </c>
      <c r="AX129" s="10">
        <v>10</v>
      </c>
      <c r="AY129" s="10">
        <v>10</v>
      </c>
      <c r="AZ129" s="10">
        <v>80</v>
      </c>
      <c r="BA129" s="10">
        <v>10</v>
      </c>
      <c r="BB129" s="10">
        <v>10</v>
      </c>
      <c r="BC129" s="10">
        <v>10</v>
      </c>
      <c r="BD129" s="10">
        <v>80</v>
      </c>
      <c r="BE129" s="10">
        <v>10</v>
      </c>
      <c r="BF129" s="10">
        <v>10</v>
      </c>
      <c r="BH129" s="3">
        <f t="shared" si="8"/>
        <v>965</v>
      </c>
      <c r="BI129" s="4">
        <f t="shared" si="9"/>
        <v>1052332.5</v>
      </c>
    </row>
    <row r="130" spans="1:61" ht="39.950000000000003" hidden="1" customHeight="1">
      <c r="A130" s="7">
        <v>122</v>
      </c>
      <c r="B130" s="8" t="s">
        <v>381</v>
      </c>
      <c r="C130" s="8" t="s">
        <v>382</v>
      </c>
      <c r="D130" s="22" t="s">
        <v>350</v>
      </c>
      <c r="E130" s="7">
        <v>0</v>
      </c>
      <c r="F130" s="55" t="s">
        <v>113</v>
      </c>
      <c r="G130" s="55" t="s">
        <v>113</v>
      </c>
      <c r="H130" s="27">
        <v>0</v>
      </c>
      <c r="I130" s="28">
        <v>0</v>
      </c>
      <c r="J130" s="9"/>
      <c r="K130" s="9">
        <f t="shared" si="5"/>
        <v>0</v>
      </c>
      <c r="L130" s="49">
        <f t="shared" si="6"/>
        <v>0</v>
      </c>
      <c r="M130" s="41">
        <f t="shared" si="7"/>
        <v>0</v>
      </c>
      <c r="N130" s="35"/>
      <c r="O130" s="65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H130" s="3">
        <f t="shared" si="8"/>
        <v>0</v>
      </c>
      <c r="BI130" s="4">
        <f t="shared" si="9"/>
        <v>0</v>
      </c>
    </row>
    <row r="131" spans="1:61" ht="39.950000000000003" hidden="1" customHeight="1">
      <c r="A131" s="7">
        <v>123</v>
      </c>
      <c r="B131" s="8" t="s">
        <v>383</v>
      </c>
      <c r="C131" s="8" t="s">
        <v>384</v>
      </c>
      <c r="D131" s="22" t="s">
        <v>350</v>
      </c>
      <c r="E131" s="7">
        <v>0</v>
      </c>
      <c r="F131" s="55" t="s">
        <v>113</v>
      </c>
      <c r="G131" s="55" t="s">
        <v>113</v>
      </c>
      <c r="H131" s="27">
        <v>0</v>
      </c>
      <c r="I131" s="28">
        <v>0</v>
      </c>
      <c r="J131" s="9"/>
      <c r="K131" s="9">
        <f t="shared" si="5"/>
        <v>0</v>
      </c>
      <c r="L131" s="49">
        <f t="shared" si="6"/>
        <v>0</v>
      </c>
      <c r="M131" s="41">
        <f t="shared" si="7"/>
        <v>0</v>
      </c>
      <c r="N131" s="35"/>
      <c r="O131" s="65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H131" s="3">
        <f t="shared" si="8"/>
        <v>0</v>
      </c>
      <c r="BI131" s="4">
        <f t="shared" si="9"/>
        <v>0</v>
      </c>
    </row>
    <row r="132" spans="1:61" ht="39.950000000000003" hidden="1" customHeight="1">
      <c r="A132" s="7">
        <v>124</v>
      </c>
      <c r="B132" s="71" t="s">
        <v>385</v>
      </c>
      <c r="C132" s="8" t="s">
        <v>386</v>
      </c>
      <c r="D132" s="22" t="s">
        <v>350</v>
      </c>
      <c r="E132" s="52">
        <v>1165</v>
      </c>
      <c r="F132" s="55">
        <v>4691</v>
      </c>
      <c r="G132" s="55">
        <v>1765</v>
      </c>
      <c r="H132" s="27">
        <v>0.25</v>
      </c>
      <c r="I132" s="28">
        <v>0.71779999999999999</v>
      </c>
      <c r="J132" s="63">
        <v>1323.75</v>
      </c>
      <c r="K132" s="9">
        <f t="shared" si="5"/>
        <v>1324.28</v>
      </c>
      <c r="L132" s="49">
        <f t="shared" si="6"/>
        <v>1542168.75</v>
      </c>
      <c r="M132" s="41">
        <f t="shared" si="7"/>
        <v>1542786.2</v>
      </c>
      <c r="N132" s="35"/>
      <c r="O132" s="65">
        <v>250</v>
      </c>
      <c r="P132" s="10"/>
      <c r="Q132" s="10"/>
      <c r="R132" s="10"/>
      <c r="S132" s="10">
        <v>5</v>
      </c>
      <c r="T132" s="10"/>
      <c r="U132" s="10">
        <v>30</v>
      </c>
      <c r="V132" s="10">
        <v>30</v>
      </c>
      <c r="W132" s="10">
        <v>80</v>
      </c>
      <c r="X132" s="10"/>
      <c r="Y132" s="10"/>
      <c r="Z132" s="10"/>
      <c r="AA132" s="10">
        <v>80</v>
      </c>
      <c r="AB132" s="10"/>
      <c r="AC132" s="10"/>
      <c r="AD132" s="10"/>
      <c r="AE132" s="10">
        <v>50</v>
      </c>
      <c r="AF132" s="10"/>
      <c r="AG132" s="10"/>
      <c r="AH132" s="10"/>
      <c r="AI132" s="10">
        <v>80</v>
      </c>
      <c r="AJ132" s="10">
        <v>80</v>
      </c>
      <c r="AK132" s="10"/>
      <c r="AL132" s="10">
        <v>80</v>
      </c>
      <c r="AM132" s="10"/>
      <c r="AN132" s="10"/>
      <c r="AO132" s="10"/>
      <c r="AP132" s="10"/>
      <c r="AQ132" s="10"/>
      <c r="AR132" s="10"/>
      <c r="AS132" s="10"/>
      <c r="AT132" s="10"/>
      <c r="AU132" s="10">
        <v>80</v>
      </c>
      <c r="AV132" s="10">
        <v>10</v>
      </c>
      <c r="AW132" s="10">
        <v>80</v>
      </c>
      <c r="AX132" s="10">
        <v>10</v>
      </c>
      <c r="AY132" s="10">
        <v>10</v>
      </c>
      <c r="AZ132" s="10">
        <v>80</v>
      </c>
      <c r="BA132" s="10">
        <v>10</v>
      </c>
      <c r="BB132" s="10">
        <v>10</v>
      </c>
      <c r="BC132" s="10">
        <v>10</v>
      </c>
      <c r="BD132" s="10">
        <v>80</v>
      </c>
      <c r="BE132" s="10">
        <v>10</v>
      </c>
      <c r="BF132" s="10">
        <v>10</v>
      </c>
      <c r="BH132" s="3">
        <f t="shared" si="8"/>
        <v>1165</v>
      </c>
      <c r="BI132" s="4">
        <f t="shared" si="9"/>
        <v>1542168.75</v>
      </c>
    </row>
    <row r="133" spans="1:61" ht="39.950000000000003" hidden="1" customHeight="1">
      <c r="A133" s="7">
        <v>125</v>
      </c>
      <c r="B133" s="71" t="s">
        <v>387</v>
      </c>
      <c r="C133" s="8" t="s">
        <v>388</v>
      </c>
      <c r="D133" s="22" t="s">
        <v>350</v>
      </c>
      <c r="E133" s="52">
        <v>1165</v>
      </c>
      <c r="F133" s="55">
        <v>5119</v>
      </c>
      <c r="G133" s="55">
        <v>2796</v>
      </c>
      <c r="H133" s="27">
        <v>0.25</v>
      </c>
      <c r="I133" s="28">
        <v>0.59030000000000005</v>
      </c>
      <c r="J133" s="63">
        <v>2097</v>
      </c>
      <c r="K133" s="9">
        <f t="shared" si="5"/>
        <v>2097.84</v>
      </c>
      <c r="L133" s="49">
        <f t="shared" si="6"/>
        <v>2443005</v>
      </c>
      <c r="M133" s="41">
        <f t="shared" si="7"/>
        <v>2443983.6</v>
      </c>
      <c r="N133" s="35"/>
      <c r="O133" s="65">
        <v>250</v>
      </c>
      <c r="P133" s="10"/>
      <c r="Q133" s="10"/>
      <c r="R133" s="10"/>
      <c r="S133" s="10">
        <v>5</v>
      </c>
      <c r="T133" s="10"/>
      <c r="U133" s="10">
        <v>30</v>
      </c>
      <c r="V133" s="10">
        <v>30</v>
      </c>
      <c r="W133" s="10">
        <v>80</v>
      </c>
      <c r="X133" s="10"/>
      <c r="Y133" s="10"/>
      <c r="Z133" s="10"/>
      <c r="AA133" s="10">
        <v>80</v>
      </c>
      <c r="AB133" s="10"/>
      <c r="AC133" s="10"/>
      <c r="AD133" s="10"/>
      <c r="AE133" s="10">
        <v>50</v>
      </c>
      <c r="AF133" s="10"/>
      <c r="AG133" s="10"/>
      <c r="AH133" s="10"/>
      <c r="AI133" s="10">
        <v>80</v>
      </c>
      <c r="AJ133" s="10">
        <v>80</v>
      </c>
      <c r="AK133" s="10"/>
      <c r="AL133" s="10">
        <v>80</v>
      </c>
      <c r="AM133" s="10"/>
      <c r="AN133" s="10"/>
      <c r="AO133" s="10"/>
      <c r="AP133" s="10"/>
      <c r="AQ133" s="10"/>
      <c r="AR133" s="10"/>
      <c r="AS133" s="10"/>
      <c r="AT133" s="10"/>
      <c r="AU133" s="10">
        <v>80</v>
      </c>
      <c r="AV133" s="10">
        <v>10</v>
      </c>
      <c r="AW133" s="10">
        <v>80</v>
      </c>
      <c r="AX133" s="10">
        <v>10</v>
      </c>
      <c r="AY133" s="10">
        <v>10</v>
      </c>
      <c r="AZ133" s="10">
        <v>80</v>
      </c>
      <c r="BA133" s="10">
        <v>10</v>
      </c>
      <c r="BB133" s="10">
        <v>10</v>
      </c>
      <c r="BC133" s="10">
        <v>10</v>
      </c>
      <c r="BD133" s="10">
        <v>80</v>
      </c>
      <c r="BE133" s="10">
        <v>10</v>
      </c>
      <c r="BF133" s="10">
        <v>10</v>
      </c>
      <c r="BH133" s="3">
        <f t="shared" si="8"/>
        <v>1165</v>
      </c>
      <c r="BI133" s="4">
        <f t="shared" si="9"/>
        <v>2443005</v>
      </c>
    </row>
    <row r="134" spans="1:61" ht="39.950000000000003" hidden="1" customHeight="1">
      <c r="A134" s="7">
        <v>126</v>
      </c>
      <c r="B134" s="71" t="s">
        <v>389</v>
      </c>
      <c r="C134" s="8" t="s">
        <v>390</v>
      </c>
      <c r="D134" s="22" t="s">
        <v>350</v>
      </c>
      <c r="E134" s="52">
        <v>1165</v>
      </c>
      <c r="F134" s="55">
        <v>5123</v>
      </c>
      <c r="G134" s="55">
        <v>2941</v>
      </c>
      <c r="H134" s="27">
        <v>0.25</v>
      </c>
      <c r="I134" s="28">
        <v>0.56940000000000002</v>
      </c>
      <c r="J134" s="63">
        <v>2205.75</v>
      </c>
      <c r="K134" s="9">
        <f t="shared" si="5"/>
        <v>2206.63</v>
      </c>
      <c r="L134" s="49">
        <f t="shared" si="6"/>
        <v>2569698.75</v>
      </c>
      <c r="M134" s="41">
        <f t="shared" si="7"/>
        <v>2570723.9500000002</v>
      </c>
      <c r="N134" s="35"/>
      <c r="O134" s="65">
        <v>250</v>
      </c>
      <c r="P134" s="10"/>
      <c r="Q134" s="10"/>
      <c r="R134" s="10"/>
      <c r="S134" s="10">
        <v>5</v>
      </c>
      <c r="T134" s="10"/>
      <c r="U134" s="10">
        <v>30</v>
      </c>
      <c r="V134" s="10">
        <v>30</v>
      </c>
      <c r="W134" s="10">
        <v>80</v>
      </c>
      <c r="X134" s="10"/>
      <c r="Y134" s="10"/>
      <c r="Z134" s="10"/>
      <c r="AA134" s="10">
        <v>80</v>
      </c>
      <c r="AB134" s="10"/>
      <c r="AC134" s="10"/>
      <c r="AD134" s="10"/>
      <c r="AE134" s="10">
        <v>50</v>
      </c>
      <c r="AF134" s="10"/>
      <c r="AG134" s="10"/>
      <c r="AH134" s="10"/>
      <c r="AI134" s="10">
        <v>80</v>
      </c>
      <c r="AJ134" s="10">
        <v>80</v>
      </c>
      <c r="AK134" s="10"/>
      <c r="AL134" s="10">
        <v>80</v>
      </c>
      <c r="AM134" s="10"/>
      <c r="AN134" s="10"/>
      <c r="AO134" s="10"/>
      <c r="AP134" s="10"/>
      <c r="AQ134" s="10"/>
      <c r="AR134" s="10"/>
      <c r="AS134" s="10"/>
      <c r="AT134" s="10"/>
      <c r="AU134" s="10">
        <v>80</v>
      </c>
      <c r="AV134" s="10">
        <v>10</v>
      </c>
      <c r="AW134" s="10">
        <v>80</v>
      </c>
      <c r="AX134" s="10">
        <v>10</v>
      </c>
      <c r="AY134" s="10">
        <v>10</v>
      </c>
      <c r="AZ134" s="10">
        <v>80</v>
      </c>
      <c r="BA134" s="10">
        <v>10</v>
      </c>
      <c r="BB134" s="10">
        <v>10</v>
      </c>
      <c r="BC134" s="10">
        <v>10</v>
      </c>
      <c r="BD134" s="10">
        <v>80</v>
      </c>
      <c r="BE134" s="10">
        <v>10</v>
      </c>
      <c r="BF134" s="10">
        <v>10</v>
      </c>
      <c r="BH134" s="3">
        <f t="shared" si="8"/>
        <v>1165</v>
      </c>
      <c r="BI134" s="4">
        <f t="shared" si="9"/>
        <v>2569698.75</v>
      </c>
    </row>
    <row r="135" spans="1:61" ht="39.950000000000003" hidden="1" customHeight="1">
      <c r="A135" s="7">
        <v>127</v>
      </c>
      <c r="B135" s="8" t="s">
        <v>391</v>
      </c>
      <c r="C135" s="8" t="s">
        <v>392</v>
      </c>
      <c r="D135" s="22" t="s">
        <v>350</v>
      </c>
      <c r="E135" s="52">
        <v>1015</v>
      </c>
      <c r="F135" s="55">
        <v>5131</v>
      </c>
      <c r="G135" s="55">
        <v>2133</v>
      </c>
      <c r="H135" s="27">
        <v>0.25</v>
      </c>
      <c r="I135" s="28">
        <v>0.68820000000000003</v>
      </c>
      <c r="J135" s="72">
        <v>1599.75</v>
      </c>
      <c r="K135" s="9">
        <f t="shared" si="5"/>
        <v>1600.39</v>
      </c>
      <c r="L135" s="49">
        <f t="shared" si="6"/>
        <v>1623746.25</v>
      </c>
      <c r="M135" s="41">
        <f t="shared" si="7"/>
        <v>1624395.85</v>
      </c>
      <c r="N135" s="35"/>
      <c r="O135" s="65">
        <v>100</v>
      </c>
      <c r="P135" s="10"/>
      <c r="Q135" s="10"/>
      <c r="R135" s="10"/>
      <c r="S135" s="10">
        <v>5</v>
      </c>
      <c r="T135" s="10"/>
      <c r="U135" s="10">
        <v>30</v>
      </c>
      <c r="V135" s="10">
        <v>30</v>
      </c>
      <c r="W135" s="10">
        <v>80</v>
      </c>
      <c r="X135" s="10"/>
      <c r="Y135" s="10"/>
      <c r="Z135" s="10"/>
      <c r="AA135" s="10">
        <v>80</v>
      </c>
      <c r="AB135" s="10"/>
      <c r="AC135" s="10"/>
      <c r="AD135" s="10"/>
      <c r="AE135" s="10">
        <v>50</v>
      </c>
      <c r="AF135" s="10"/>
      <c r="AG135" s="10"/>
      <c r="AH135" s="10"/>
      <c r="AI135" s="10">
        <v>80</v>
      </c>
      <c r="AJ135" s="10">
        <v>80</v>
      </c>
      <c r="AK135" s="10"/>
      <c r="AL135" s="10">
        <v>80</v>
      </c>
      <c r="AM135" s="10"/>
      <c r="AN135" s="10"/>
      <c r="AO135" s="10"/>
      <c r="AP135" s="10"/>
      <c r="AQ135" s="10"/>
      <c r="AR135" s="10"/>
      <c r="AS135" s="10"/>
      <c r="AT135" s="10"/>
      <c r="AU135" s="10">
        <v>80</v>
      </c>
      <c r="AV135" s="10">
        <v>10</v>
      </c>
      <c r="AW135" s="10">
        <v>80</v>
      </c>
      <c r="AX135" s="10">
        <v>10</v>
      </c>
      <c r="AY135" s="10">
        <v>10</v>
      </c>
      <c r="AZ135" s="10">
        <v>80</v>
      </c>
      <c r="BA135" s="10">
        <v>10</v>
      </c>
      <c r="BB135" s="10">
        <v>10</v>
      </c>
      <c r="BC135" s="10">
        <v>10</v>
      </c>
      <c r="BD135" s="10">
        <v>80</v>
      </c>
      <c r="BE135" s="10">
        <v>10</v>
      </c>
      <c r="BF135" s="10">
        <v>10</v>
      </c>
      <c r="BH135" s="3">
        <f t="shared" si="8"/>
        <v>1015</v>
      </c>
      <c r="BI135" s="4">
        <f t="shared" si="9"/>
        <v>1623746.25</v>
      </c>
    </row>
    <row r="136" spans="1:61" ht="39.950000000000003" hidden="1" customHeight="1">
      <c r="A136" s="7">
        <v>128</v>
      </c>
      <c r="B136" s="8" t="s">
        <v>393</v>
      </c>
      <c r="C136" s="8" t="s">
        <v>394</v>
      </c>
      <c r="D136" s="22" t="s">
        <v>350</v>
      </c>
      <c r="E136" s="7">
        <v>0</v>
      </c>
      <c r="F136" s="55" t="s">
        <v>113</v>
      </c>
      <c r="G136" s="55" t="s">
        <v>113</v>
      </c>
      <c r="H136" s="27">
        <v>0</v>
      </c>
      <c r="I136" s="28">
        <v>0</v>
      </c>
      <c r="J136" s="72"/>
      <c r="K136" s="9">
        <f t="shared" si="5"/>
        <v>0</v>
      </c>
      <c r="L136" s="49">
        <f t="shared" si="6"/>
        <v>0</v>
      </c>
      <c r="M136" s="41">
        <f t="shared" si="7"/>
        <v>0</v>
      </c>
      <c r="N136" s="35"/>
      <c r="O136" s="65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H136" s="3">
        <f t="shared" si="8"/>
        <v>0</v>
      </c>
      <c r="BI136" s="4">
        <f t="shared" si="9"/>
        <v>0</v>
      </c>
    </row>
    <row r="137" spans="1:61" ht="39.950000000000003" hidden="1" customHeight="1">
      <c r="A137" s="7">
        <v>129</v>
      </c>
      <c r="B137" s="8" t="s">
        <v>395</v>
      </c>
      <c r="C137" s="8" t="s">
        <v>396</v>
      </c>
      <c r="D137" s="22" t="s">
        <v>350</v>
      </c>
      <c r="E137" s="7">
        <v>0</v>
      </c>
      <c r="F137" s="55" t="s">
        <v>113</v>
      </c>
      <c r="G137" s="55" t="s">
        <v>113</v>
      </c>
      <c r="H137" s="27">
        <v>0</v>
      </c>
      <c r="I137" s="28">
        <v>0</v>
      </c>
      <c r="J137" s="72"/>
      <c r="K137" s="9">
        <f t="shared" si="5"/>
        <v>0</v>
      </c>
      <c r="L137" s="49">
        <f t="shared" si="6"/>
        <v>0</v>
      </c>
      <c r="M137" s="41">
        <f t="shared" si="7"/>
        <v>0</v>
      </c>
      <c r="N137" s="35"/>
      <c r="O137" s="65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H137" s="3">
        <f t="shared" si="8"/>
        <v>0</v>
      </c>
      <c r="BI137" s="4">
        <f t="shared" si="9"/>
        <v>0</v>
      </c>
    </row>
    <row r="138" spans="1:61" ht="39.950000000000003" hidden="1" customHeight="1">
      <c r="A138" s="7">
        <v>130</v>
      </c>
      <c r="B138" s="71" t="s">
        <v>397</v>
      </c>
      <c r="C138" s="8" t="s">
        <v>398</v>
      </c>
      <c r="D138" s="22" t="s">
        <v>399</v>
      </c>
      <c r="E138" s="7">
        <v>0</v>
      </c>
      <c r="F138" s="55" t="s">
        <v>113</v>
      </c>
      <c r="G138" s="55" t="s">
        <v>113</v>
      </c>
      <c r="H138" s="27">
        <v>0</v>
      </c>
      <c r="I138" s="28">
        <v>0</v>
      </c>
      <c r="J138" s="72"/>
      <c r="K138" s="9">
        <f t="shared" ref="K138:K201" si="10">ROUND(J138/(1-0.04%),2)</f>
        <v>0</v>
      </c>
      <c r="L138" s="49">
        <f t="shared" ref="L138:L201" si="11">J138*E138</f>
        <v>0</v>
      </c>
      <c r="M138" s="41">
        <f t="shared" si="7"/>
        <v>0</v>
      </c>
      <c r="N138" s="35"/>
      <c r="O138" s="65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H138" s="3">
        <f t="shared" ref="BH138:BH201" si="12">SUM(O138:BF138)</f>
        <v>0</v>
      </c>
      <c r="BI138" s="4">
        <f t="shared" ref="BI138:BI201" si="13">BH138*J138</f>
        <v>0</v>
      </c>
    </row>
    <row r="139" spans="1:61" ht="39.950000000000003" hidden="1" customHeight="1">
      <c r="A139" s="7">
        <v>131</v>
      </c>
      <c r="B139" s="8" t="s">
        <v>400</v>
      </c>
      <c r="C139" s="8" t="s">
        <v>401</v>
      </c>
      <c r="D139" s="22" t="s">
        <v>399</v>
      </c>
      <c r="E139" s="7">
        <v>0</v>
      </c>
      <c r="F139" s="55" t="s">
        <v>113</v>
      </c>
      <c r="G139" s="55" t="s">
        <v>113</v>
      </c>
      <c r="H139" s="27">
        <v>0</v>
      </c>
      <c r="I139" s="28">
        <v>0</v>
      </c>
      <c r="J139" s="72"/>
      <c r="K139" s="9">
        <f t="shared" si="10"/>
        <v>0</v>
      </c>
      <c r="L139" s="49">
        <f t="shared" si="11"/>
        <v>0</v>
      </c>
      <c r="M139" s="41">
        <f t="shared" ref="M139:M201" si="14">K139*E139</f>
        <v>0</v>
      </c>
      <c r="N139" s="35"/>
      <c r="O139" s="65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H139" s="3">
        <f t="shared" si="12"/>
        <v>0</v>
      </c>
      <c r="BI139" s="4">
        <f t="shared" si="13"/>
        <v>0</v>
      </c>
    </row>
    <row r="140" spans="1:61" ht="39.950000000000003" hidden="1" customHeight="1">
      <c r="A140" s="7">
        <v>132</v>
      </c>
      <c r="B140" s="71" t="s">
        <v>402</v>
      </c>
      <c r="C140" s="8" t="s">
        <v>403</v>
      </c>
      <c r="D140" s="22" t="s">
        <v>399</v>
      </c>
      <c r="E140" s="7">
        <v>0</v>
      </c>
      <c r="F140" s="55" t="s">
        <v>113</v>
      </c>
      <c r="G140" s="55" t="s">
        <v>113</v>
      </c>
      <c r="H140" s="27">
        <v>0</v>
      </c>
      <c r="I140" s="28">
        <v>0</v>
      </c>
      <c r="J140" s="63"/>
      <c r="K140" s="9">
        <f t="shared" si="10"/>
        <v>0</v>
      </c>
      <c r="L140" s="49">
        <f t="shared" si="11"/>
        <v>0</v>
      </c>
      <c r="M140" s="41">
        <f t="shared" si="14"/>
        <v>0</v>
      </c>
      <c r="N140" s="35"/>
      <c r="O140" s="65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H140" s="3">
        <f t="shared" si="12"/>
        <v>0</v>
      </c>
      <c r="BI140" s="4">
        <f t="shared" si="13"/>
        <v>0</v>
      </c>
    </row>
    <row r="141" spans="1:61" ht="39.950000000000003" hidden="1" customHeight="1">
      <c r="A141" s="7">
        <v>133</v>
      </c>
      <c r="B141" s="71" t="s">
        <v>404</v>
      </c>
      <c r="C141" s="8" t="s">
        <v>405</v>
      </c>
      <c r="D141" s="22" t="s">
        <v>399</v>
      </c>
      <c r="E141" s="7">
        <v>0</v>
      </c>
      <c r="F141" s="55" t="s">
        <v>113</v>
      </c>
      <c r="G141" s="55" t="s">
        <v>113</v>
      </c>
      <c r="H141" s="27">
        <v>0</v>
      </c>
      <c r="I141" s="28">
        <v>0</v>
      </c>
      <c r="J141" s="63"/>
      <c r="K141" s="9">
        <f t="shared" si="10"/>
        <v>0</v>
      </c>
      <c r="L141" s="49">
        <f t="shared" si="11"/>
        <v>0</v>
      </c>
      <c r="M141" s="41">
        <f t="shared" si="14"/>
        <v>0</v>
      </c>
      <c r="N141" s="35"/>
      <c r="O141" s="65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H141" s="3">
        <f t="shared" si="12"/>
        <v>0</v>
      </c>
      <c r="BI141" s="4">
        <f t="shared" si="13"/>
        <v>0</v>
      </c>
    </row>
    <row r="142" spans="1:61" ht="39.950000000000003" hidden="1" customHeight="1">
      <c r="A142" s="7">
        <v>134</v>
      </c>
      <c r="B142" s="71" t="s">
        <v>406</v>
      </c>
      <c r="C142" s="8" t="s">
        <v>407</v>
      </c>
      <c r="D142" s="22" t="s">
        <v>399</v>
      </c>
      <c r="E142" s="7">
        <v>0</v>
      </c>
      <c r="F142" s="55" t="s">
        <v>113</v>
      </c>
      <c r="G142" s="55" t="s">
        <v>113</v>
      </c>
      <c r="H142" s="27">
        <v>0</v>
      </c>
      <c r="I142" s="28">
        <v>0</v>
      </c>
      <c r="J142" s="9"/>
      <c r="K142" s="9">
        <f t="shared" si="10"/>
        <v>0</v>
      </c>
      <c r="L142" s="49">
        <f t="shared" si="11"/>
        <v>0</v>
      </c>
      <c r="M142" s="41">
        <f t="shared" si="14"/>
        <v>0</v>
      </c>
      <c r="N142" s="35"/>
      <c r="O142" s="65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H142" s="3">
        <f t="shared" si="12"/>
        <v>0</v>
      </c>
      <c r="BI142" s="4">
        <f t="shared" si="13"/>
        <v>0</v>
      </c>
    </row>
    <row r="143" spans="1:61" ht="39.950000000000003" hidden="1" customHeight="1">
      <c r="A143" s="7">
        <v>135</v>
      </c>
      <c r="B143" s="71" t="s">
        <v>408</v>
      </c>
      <c r="C143" s="8" t="s">
        <v>409</v>
      </c>
      <c r="D143" s="22" t="s">
        <v>410</v>
      </c>
      <c r="E143" s="7">
        <v>0</v>
      </c>
      <c r="F143" s="55" t="s">
        <v>113</v>
      </c>
      <c r="G143" s="55" t="s">
        <v>113</v>
      </c>
      <c r="H143" s="27">
        <v>0</v>
      </c>
      <c r="I143" s="28">
        <v>0</v>
      </c>
      <c r="J143" s="72"/>
      <c r="K143" s="9">
        <f t="shared" si="10"/>
        <v>0</v>
      </c>
      <c r="L143" s="49">
        <f t="shared" si="11"/>
        <v>0</v>
      </c>
      <c r="M143" s="41">
        <f t="shared" si="14"/>
        <v>0</v>
      </c>
      <c r="N143" s="35"/>
      <c r="O143" s="65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H143" s="3">
        <f t="shared" si="12"/>
        <v>0</v>
      </c>
      <c r="BI143" s="4">
        <f t="shared" si="13"/>
        <v>0</v>
      </c>
    </row>
    <row r="144" spans="1:61" ht="39.950000000000003" hidden="1" customHeight="1">
      <c r="A144" s="7">
        <v>136</v>
      </c>
      <c r="B144" s="71" t="s">
        <v>411</v>
      </c>
      <c r="C144" s="8" t="s">
        <v>412</v>
      </c>
      <c r="D144" s="22" t="s">
        <v>399</v>
      </c>
      <c r="E144" s="7">
        <v>0</v>
      </c>
      <c r="F144" s="55" t="s">
        <v>113</v>
      </c>
      <c r="G144" s="55" t="s">
        <v>113</v>
      </c>
      <c r="H144" s="27">
        <v>0</v>
      </c>
      <c r="I144" s="28">
        <v>0</v>
      </c>
      <c r="J144" s="72"/>
      <c r="K144" s="9">
        <f t="shared" si="10"/>
        <v>0</v>
      </c>
      <c r="L144" s="49">
        <f t="shared" si="11"/>
        <v>0</v>
      </c>
      <c r="M144" s="41">
        <f t="shared" si="14"/>
        <v>0</v>
      </c>
      <c r="N144" s="35"/>
      <c r="O144" s="65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H144" s="3">
        <f t="shared" si="12"/>
        <v>0</v>
      </c>
      <c r="BI144" s="4">
        <f t="shared" si="13"/>
        <v>0</v>
      </c>
    </row>
    <row r="145" spans="1:61" ht="39.950000000000003" hidden="1" customHeight="1">
      <c r="A145" s="7">
        <v>137</v>
      </c>
      <c r="B145" s="8" t="s">
        <v>413</v>
      </c>
      <c r="C145" s="8" t="s">
        <v>414</v>
      </c>
      <c r="D145" s="22" t="s">
        <v>399</v>
      </c>
      <c r="E145" s="7">
        <v>0</v>
      </c>
      <c r="F145" s="55" t="s">
        <v>113</v>
      </c>
      <c r="G145" s="55" t="s">
        <v>113</v>
      </c>
      <c r="H145" s="27">
        <v>0</v>
      </c>
      <c r="I145" s="28">
        <v>0</v>
      </c>
      <c r="J145" s="72"/>
      <c r="K145" s="9">
        <f t="shared" si="10"/>
        <v>0</v>
      </c>
      <c r="L145" s="49">
        <f t="shared" si="11"/>
        <v>0</v>
      </c>
      <c r="M145" s="41">
        <f t="shared" si="14"/>
        <v>0</v>
      </c>
      <c r="N145" s="35"/>
      <c r="O145" s="65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H145" s="3">
        <f t="shared" si="12"/>
        <v>0</v>
      </c>
      <c r="BI145" s="4">
        <f t="shared" si="13"/>
        <v>0</v>
      </c>
    </row>
    <row r="146" spans="1:61" ht="39.950000000000003" hidden="1" customHeight="1">
      <c r="A146" s="7">
        <v>138</v>
      </c>
      <c r="B146" s="71" t="s">
        <v>415</v>
      </c>
      <c r="C146" s="8" t="s">
        <v>416</v>
      </c>
      <c r="D146" s="22" t="s">
        <v>399</v>
      </c>
      <c r="E146" s="7">
        <v>0</v>
      </c>
      <c r="F146" s="55" t="s">
        <v>113</v>
      </c>
      <c r="G146" s="55" t="s">
        <v>113</v>
      </c>
      <c r="H146" s="27">
        <v>0</v>
      </c>
      <c r="I146" s="28">
        <v>0</v>
      </c>
      <c r="J146" s="9"/>
      <c r="K146" s="9">
        <f t="shared" si="10"/>
        <v>0</v>
      </c>
      <c r="L146" s="49">
        <f t="shared" si="11"/>
        <v>0</v>
      </c>
      <c r="M146" s="41">
        <f t="shared" si="14"/>
        <v>0</v>
      </c>
      <c r="N146" s="35"/>
      <c r="O146" s="65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H146" s="3">
        <f t="shared" si="12"/>
        <v>0</v>
      </c>
      <c r="BI146" s="4">
        <f t="shared" si="13"/>
        <v>0</v>
      </c>
    </row>
    <row r="147" spans="1:61" ht="39.950000000000003" hidden="1" customHeight="1">
      <c r="A147" s="7">
        <v>139</v>
      </c>
      <c r="B147" s="8" t="s">
        <v>417</v>
      </c>
      <c r="C147" s="8" t="s">
        <v>418</v>
      </c>
      <c r="D147" s="22" t="s">
        <v>419</v>
      </c>
      <c r="E147" s="7">
        <v>0</v>
      </c>
      <c r="F147" s="55" t="s">
        <v>113</v>
      </c>
      <c r="G147" s="55" t="s">
        <v>113</v>
      </c>
      <c r="H147" s="27">
        <v>0</v>
      </c>
      <c r="I147" s="28">
        <v>0</v>
      </c>
      <c r="J147" s="72"/>
      <c r="K147" s="9">
        <f t="shared" si="10"/>
        <v>0</v>
      </c>
      <c r="L147" s="49">
        <f t="shared" si="11"/>
        <v>0</v>
      </c>
      <c r="M147" s="41">
        <f t="shared" si="14"/>
        <v>0</v>
      </c>
      <c r="N147" s="35"/>
      <c r="O147" s="65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H147" s="3">
        <f t="shared" si="12"/>
        <v>0</v>
      </c>
      <c r="BI147" s="4">
        <f t="shared" si="13"/>
        <v>0</v>
      </c>
    </row>
    <row r="148" spans="1:61" ht="39.950000000000003" hidden="1" customHeight="1">
      <c r="A148" s="7">
        <v>140</v>
      </c>
      <c r="B148" s="8" t="s">
        <v>420</v>
      </c>
      <c r="C148" s="8" t="s">
        <v>421</v>
      </c>
      <c r="D148" s="22" t="s">
        <v>419</v>
      </c>
      <c r="E148" s="7">
        <v>0</v>
      </c>
      <c r="F148" s="55" t="s">
        <v>113</v>
      </c>
      <c r="G148" s="55" t="s">
        <v>113</v>
      </c>
      <c r="H148" s="27">
        <v>0</v>
      </c>
      <c r="I148" s="28">
        <v>0</v>
      </c>
      <c r="J148" s="63"/>
      <c r="K148" s="9">
        <f t="shared" si="10"/>
        <v>0</v>
      </c>
      <c r="L148" s="49">
        <f t="shared" si="11"/>
        <v>0</v>
      </c>
      <c r="M148" s="41">
        <f t="shared" si="14"/>
        <v>0</v>
      </c>
      <c r="N148" s="35"/>
      <c r="O148" s="65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H148" s="3">
        <f t="shared" si="12"/>
        <v>0</v>
      </c>
      <c r="BI148" s="4">
        <f t="shared" si="13"/>
        <v>0</v>
      </c>
    </row>
    <row r="149" spans="1:61" ht="39.950000000000003" hidden="1" customHeight="1">
      <c r="A149" s="7">
        <v>141</v>
      </c>
      <c r="B149" s="71" t="s">
        <v>422</v>
      </c>
      <c r="C149" s="8" t="s">
        <v>423</v>
      </c>
      <c r="D149" s="22" t="s">
        <v>424</v>
      </c>
      <c r="E149" s="7">
        <v>0</v>
      </c>
      <c r="F149" s="55" t="s">
        <v>113</v>
      </c>
      <c r="G149" s="55" t="s">
        <v>113</v>
      </c>
      <c r="H149" s="27">
        <v>0</v>
      </c>
      <c r="I149" s="28">
        <v>0</v>
      </c>
      <c r="J149" s="72"/>
      <c r="K149" s="9">
        <f t="shared" si="10"/>
        <v>0</v>
      </c>
      <c r="L149" s="49">
        <f t="shared" si="11"/>
        <v>0</v>
      </c>
      <c r="M149" s="41">
        <f t="shared" si="14"/>
        <v>0</v>
      </c>
      <c r="N149" s="35"/>
      <c r="O149" s="65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H149" s="3">
        <f t="shared" si="12"/>
        <v>0</v>
      </c>
      <c r="BI149" s="4">
        <f t="shared" si="13"/>
        <v>0</v>
      </c>
    </row>
    <row r="150" spans="1:61" ht="39.950000000000003" hidden="1" customHeight="1">
      <c r="A150" s="7">
        <v>142</v>
      </c>
      <c r="B150" s="71" t="s">
        <v>425</v>
      </c>
      <c r="C150" s="8" t="s">
        <v>426</v>
      </c>
      <c r="D150" s="22" t="s">
        <v>424</v>
      </c>
      <c r="E150" s="7">
        <v>0</v>
      </c>
      <c r="F150" s="55" t="s">
        <v>113</v>
      </c>
      <c r="G150" s="55" t="s">
        <v>113</v>
      </c>
      <c r="H150" s="27">
        <v>0</v>
      </c>
      <c r="I150" s="28">
        <v>0</v>
      </c>
      <c r="J150" s="72"/>
      <c r="K150" s="9">
        <f t="shared" si="10"/>
        <v>0</v>
      </c>
      <c r="L150" s="49">
        <f t="shared" si="11"/>
        <v>0</v>
      </c>
      <c r="M150" s="41">
        <f t="shared" si="14"/>
        <v>0</v>
      </c>
      <c r="N150" s="35"/>
      <c r="O150" s="65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H150" s="3">
        <f t="shared" si="12"/>
        <v>0</v>
      </c>
      <c r="BI150" s="4">
        <f t="shared" si="13"/>
        <v>0</v>
      </c>
    </row>
    <row r="151" spans="1:61" ht="39.950000000000003" hidden="1" customHeight="1">
      <c r="A151" s="7">
        <v>143</v>
      </c>
      <c r="B151" s="71" t="s">
        <v>427</v>
      </c>
      <c r="C151" s="8" t="s">
        <v>428</v>
      </c>
      <c r="D151" s="22" t="s">
        <v>424</v>
      </c>
      <c r="E151" s="7">
        <v>0</v>
      </c>
      <c r="F151" s="55" t="s">
        <v>113</v>
      </c>
      <c r="G151" s="55" t="s">
        <v>113</v>
      </c>
      <c r="H151" s="27">
        <v>0</v>
      </c>
      <c r="I151" s="28">
        <v>0</v>
      </c>
      <c r="J151" s="63"/>
      <c r="K151" s="9">
        <f t="shared" si="10"/>
        <v>0</v>
      </c>
      <c r="L151" s="49">
        <f t="shared" si="11"/>
        <v>0</v>
      </c>
      <c r="M151" s="41">
        <f t="shared" si="14"/>
        <v>0</v>
      </c>
      <c r="N151" s="35"/>
      <c r="O151" s="65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H151" s="3">
        <f t="shared" si="12"/>
        <v>0</v>
      </c>
      <c r="BI151" s="4">
        <f t="shared" si="13"/>
        <v>0</v>
      </c>
    </row>
    <row r="152" spans="1:61" ht="39.950000000000003" hidden="1" customHeight="1">
      <c r="A152" s="7">
        <v>144</v>
      </c>
      <c r="B152" s="71" t="s">
        <v>429</v>
      </c>
      <c r="C152" s="8" t="s">
        <v>430</v>
      </c>
      <c r="D152" s="22" t="s">
        <v>424</v>
      </c>
      <c r="E152" s="7">
        <v>0</v>
      </c>
      <c r="F152" s="55" t="s">
        <v>113</v>
      </c>
      <c r="G152" s="55" t="s">
        <v>113</v>
      </c>
      <c r="H152" s="27">
        <v>0</v>
      </c>
      <c r="I152" s="28">
        <v>0</v>
      </c>
      <c r="J152" s="72"/>
      <c r="K152" s="9">
        <f t="shared" si="10"/>
        <v>0</v>
      </c>
      <c r="L152" s="49">
        <f t="shared" si="11"/>
        <v>0</v>
      </c>
      <c r="M152" s="41">
        <f t="shared" si="14"/>
        <v>0</v>
      </c>
      <c r="N152" s="35"/>
      <c r="O152" s="65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H152" s="3">
        <f t="shared" si="12"/>
        <v>0</v>
      </c>
      <c r="BI152" s="4">
        <f t="shared" si="13"/>
        <v>0</v>
      </c>
    </row>
    <row r="153" spans="1:61" ht="39.950000000000003" hidden="1" customHeight="1">
      <c r="A153" s="7">
        <v>145</v>
      </c>
      <c r="B153" s="8" t="s">
        <v>431</v>
      </c>
      <c r="C153" s="8" t="s">
        <v>432</v>
      </c>
      <c r="D153" s="22" t="s">
        <v>424</v>
      </c>
      <c r="E153" s="52">
        <v>1920</v>
      </c>
      <c r="F153" s="55">
        <v>11134</v>
      </c>
      <c r="G153" s="55">
        <v>7670</v>
      </c>
      <c r="H153" s="27">
        <v>0.25</v>
      </c>
      <c r="I153" s="28">
        <v>0.48330000000000001</v>
      </c>
      <c r="J153" s="72">
        <v>5752.5</v>
      </c>
      <c r="K153" s="9">
        <f t="shared" si="10"/>
        <v>5754.8</v>
      </c>
      <c r="L153" s="49">
        <f t="shared" si="11"/>
        <v>11044800</v>
      </c>
      <c r="M153" s="41">
        <f t="shared" si="14"/>
        <v>11049216</v>
      </c>
      <c r="N153" s="35"/>
      <c r="O153" s="65">
        <v>300</v>
      </c>
      <c r="P153" s="10"/>
      <c r="Q153" s="10"/>
      <c r="R153" s="10"/>
      <c r="S153" s="10">
        <v>30</v>
      </c>
      <c r="T153" s="10"/>
      <c r="U153" s="10">
        <v>80</v>
      </c>
      <c r="V153" s="10">
        <v>80</v>
      </c>
      <c r="W153" s="10">
        <v>200</v>
      </c>
      <c r="X153" s="10"/>
      <c r="Y153" s="10"/>
      <c r="Z153" s="10"/>
      <c r="AA153" s="10">
        <v>200</v>
      </c>
      <c r="AB153" s="10"/>
      <c r="AC153" s="10"/>
      <c r="AD153" s="10"/>
      <c r="AE153" s="10">
        <v>100</v>
      </c>
      <c r="AF153" s="10"/>
      <c r="AG153" s="10"/>
      <c r="AH153" s="10">
        <v>10</v>
      </c>
      <c r="AI153" s="10">
        <v>100</v>
      </c>
      <c r="AJ153" s="10">
        <v>100</v>
      </c>
      <c r="AK153" s="10"/>
      <c r="AL153" s="10">
        <v>200</v>
      </c>
      <c r="AM153" s="10"/>
      <c r="AN153" s="10"/>
      <c r="AO153" s="10"/>
      <c r="AP153" s="10"/>
      <c r="AQ153" s="10"/>
      <c r="AR153" s="10"/>
      <c r="AS153" s="10"/>
      <c r="AT153" s="10"/>
      <c r="AU153" s="10">
        <v>100</v>
      </c>
      <c r="AV153" s="10">
        <v>20</v>
      </c>
      <c r="AW153" s="10">
        <v>100</v>
      </c>
      <c r="AX153" s="10">
        <v>20</v>
      </c>
      <c r="AY153" s="10">
        <v>10</v>
      </c>
      <c r="AZ153" s="10">
        <v>100</v>
      </c>
      <c r="BA153" s="10">
        <v>10</v>
      </c>
      <c r="BB153" s="10">
        <v>10</v>
      </c>
      <c r="BC153" s="10">
        <v>10</v>
      </c>
      <c r="BD153" s="10">
        <v>100</v>
      </c>
      <c r="BE153" s="10">
        <v>10</v>
      </c>
      <c r="BF153" s="10">
        <v>30</v>
      </c>
      <c r="BH153" s="3">
        <f t="shared" si="12"/>
        <v>1920</v>
      </c>
      <c r="BI153" s="4">
        <f t="shared" si="13"/>
        <v>11044800</v>
      </c>
    </row>
    <row r="154" spans="1:61" ht="39.950000000000003" hidden="1" customHeight="1">
      <c r="A154" s="7">
        <v>146</v>
      </c>
      <c r="B154" s="8" t="s">
        <v>433</v>
      </c>
      <c r="C154" s="8" t="s">
        <v>434</v>
      </c>
      <c r="D154" s="22" t="s">
        <v>424</v>
      </c>
      <c r="E154" s="7">
        <v>0</v>
      </c>
      <c r="F154" s="55" t="s">
        <v>113</v>
      </c>
      <c r="G154" s="55" t="s">
        <v>113</v>
      </c>
      <c r="H154" s="27">
        <v>0</v>
      </c>
      <c r="I154" s="28">
        <v>0</v>
      </c>
      <c r="J154" s="72"/>
      <c r="K154" s="9">
        <f t="shared" si="10"/>
        <v>0</v>
      </c>
      <c r="L154" s="49">
        <f t="shared" si="11"/>
        <v>0</v>
      </c>
      <c r="M154" s="41">
        <f t="shared" si="14"/>
        <v>0</v>
      </c>
      <c r="N154" s="35"/>
      <c r="O154" s="65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H154" s="3">
        <f t="shared" si="12"/>
        <v>0</v>
      </c>
      <c r="BI154" s="4">
        <f t="shared" si="13"/>
        <v>0</v>
      </c>
    </row>
    <row r="155" spans="1:61" ht="39.950000000000003" hidden="1" customHeight="1">
      <c r="A155" s="7">
        <v>147</v>
      </c>
      <c r="B155" s="8" t="s">
        <v>435</v>
      </c>
      <c r="C155" s="8" t="s">
        <v>436</v>
      </c>
      <c r="D155" s="22" t="s">
        <v>424</v>
      </c>
      <c r="E155" s="7">
        <v>0</v>
      </c>
      <c r="F155" s="55" t="s">
        <v>113</v>
      </c>
      <c r="G155" s="55" t="s">
        <v>113</v>
      </c>
      <c r="H155" s="27">
        <v>0</v>
      </c>
      <c r="I155" s="28">
        <v>0</v>
      </c>
      <c r="J155" s="72"/>
      <c r="K155" s="9">
        <f t="shared" si="10"/>
        <v>0</v>
      </c>
      <c r="L155" s="49">
        <f t="shared" si="11"/>
        <v>0</v>
      </c>
      <c r="M155" s="41">
        <f t="shared" si="14"/>
        <v>0</v>
      </c>
      <c r="N155" s="35"/>
      <c r="O155" s="65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H155" s="3">
        <f t="shared" si="12"/>
        <v>0</v>
      </c>
      <c r="BI155" s="4">
        <f t="shared" si="13"/>
        <v>0</v>
      </c>
    </row>
    <row r="156" spans="1:61" ht="39.950000000000003" hidden="1" customHeight="1">
      <c r="A156" s="7">
        <v>148</v>
      </c>
      <c r="B156" s="71" t="s">
        <v>437</v>
      </c>
      <c r="C156" s="8" t="s">
        <v>438</v>
      </c>
      <c r="D156" s="22" t="s">
        <v>424</v>
      </c>
      <c r="E156" s="7">
        <v>0</v>
      </c>
      <c r="F156" s="55" t="s">
        <v>113</v>
      </c>
      <c r="G156" s="55" t="s">
        <v>113</v>
      </c>
      <c r="H156" s="27">
        <v>0</v>
      </c>
      <c r="I156" s="28">
        <v>0</v>
      </c>
      <c r="J156" s="72"/>
      <c r="K156" s="9">
        <f t="shared" si="10"/>
        <v>0</v>
      </c>
      <c r="L156" s="49">
        <f t="shared" si="11"/>
        <v>0</v>
      </c>
      <c r="M156" s="41">
        <f t="shared" si="14"/>
        <v>0</v>
      </c>
      <c r="N156" s="35"/>
      <c r="O156" s="65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H156" s="3">
        <f t="shared" si="12"/>
        <v>0</v>
      </c>
      <c r="BI156" s="4">
        <f t="shared" si="13"/>
        <v>0</v>
      </c>
    </row>
    <row r="157" spans="1:61" ht="39.950000000000003" hidden="1" customHeight="1">
      <c r="A157" s="7">
        <v>149</v>
      </c>
      <c r="B157" s="8" t="s">
        <v>439</v>
      </c>
      <c r="C157" s="8" t="s">
        <v>440</v>
      </c>
      <c r="D157" s="22" t="s">
        <v>424</v>
      </c>
      <c r="E157" s="7">
        <v>0</v>
      </c>
      <c r="F157" s="55" t="s">
        <v>113</v>
      </c>
      <c r="G157" s="55" t="s">
        <v>113</v>
      </c>
      <c r="H157" s="27">
        <v>0</v>
      </c>
      <c r="I157" s="28">
        <v>0</v>
      </c>
      <c r="J157" s="9"/>
      <c r="K157" s="9">
        <f t="shared" si="10"/>
        <v>0</v>
      </c>
      <c r="L157" s="49">
        <f t="shared" si="11"/>
        <v>0</v>
      </c>
      <c r="M157" s="41">
        <f t="shared" si="14"/>
        <v>0</v>
      </c>
      <c r="N157" s="35"/>
      <c r="O157" s="65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H157" s="3">
        <f t="shared" si="12"/>
        <v>0</v>
      </c>
      <c r="BI157" s="4">
        <f t="shared" si="13"/>
        <v>0</v>
      </c>
    </row>
    <row r="158" spans="1:61" ht="39.950000000000003" hidden="1" customHeight="1">
      <c r="A158" s="7">
        <v>150</v>
      </c>
      <c r="B158" s="71" t="s">
        <v>441</v>
      </c>
      <c r="C158" s="8" t="s">
        <v>442</v>
      </c>
      <c r="D158" s="22" t="s">
        <v>47</v>
      </c>
      <c r="E158" s="7">
        <v>0</v>
      </c>
      <c r="F158" s="55" t="s">
        <v>113</v>
      </c>
      <c r="G158" s="55" t="s">
        <v>113</v>
      </c>
      <c r="H158" s="27">
        <v>0</v>
      </c>
      <c r="I158" s="28">
        <v>0</v>
      </c>
      <c r="J158" s="72"/>
      <c r="K158" s="9">
        <f t="shared" si="10"/>
        <v>0</v>
      </c>
      <c r="L158" s="49">
        <f t="shared" si="11"/>
        <v>0</v>
      </c>
      <c r="M158" s="41">
        <f t="shared" si="14"/>
        <v>0</v>
      </c>
      <c r="N158" s="35"/>
      <c r="O158" s="65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H158" s="3">
        <f t="shared" si="12"/>
        <v>0</v>
      </c>
      <c r="BI158" s="4">
        <f t="shared" si="13"/>
        <v>0</v>
      </c>
    </row>
    <row r="159" spans="1:61" ht="39.950000000000003" hidden="1" customHeight="1">
      <c r="A159" s="7">
        <v>151</v>
      </c>
      <c r="B159" s="71" t="s">
        <v>443</v>
      </c>
      <c r="C159" s="8" t="s">
        <v>444</v>
      </c>
      <c r="D159" s="22" t="s">
        <v>47</v>
      </c>
      <c r="E159" s="7">
        <v>0</v>
      </c>
      <c r="F159" s="55" t="s">
        <v>113</v>
      </c>
      <c r="G159" s="55" t="s">
        <v>113</v>
      </c>
      <c r="H159" s="27">
        <v>0</v>
      </c>
      <c r="I159" s="28">
        <v>0</v>
      </c>
      <c r="J159" s="9"/>
      <c r="K159" s="9">
        <f t="shared" si="10"/>
        <v>0</v>
      </c>
      <c r="L159" s="49">
        <f t="shared" si="11"/>
        <v>0</v>
      </c>
      <c r="M159" s="41">
        <f t="shared" si="14"/>
        <v>0</v>
      </c>
      <c r="N159" s="35"/>
      <c r="O159" s="65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H159" s="3">
        <f t="shared" si="12"/>
        <v>0</v>
      </c>
      <c r="BI159" s="4">
        <f t="shared" si="13"/>
        <v>0</v>
      </c>
    </row>
    <row r="160" spans="1:61" ht="39.950000000000003" hidden="1" customHeight="1">
      <c r="A160" s="7">
        <v>152</v>
      </c>
      <c r="B160" s="8" t="s">
        <v>445</v>
      </c>
      <c r="C160" s="8" t="s">
        <v>446</v>
      </c>
      <c r="D160" s="22" t="s">
        <v>47</v>
      </c>
      <c r="E160" s="52">
        <v>1920</v>
      </c>
      <c r="F160" s="55">
        <v>6245</v>
      </c>
      <c r="G160" s="55">
        <v>1753</v>
      </c>
      <c r="H160" s="27">
        <v>0.25</v>
      </c>
      <c r="I160" s="28">
        <v>0.78949999999999998</v>
      </c>
      <c r="J160" s="72">
        <v>1314.75</v>
      </c>
      <c r="K160" s="9">
        <f t="shared" si="10"/>
        <v>1315.28</v>
      </c>
      <c r="L160" s="49">
        <f t="shared" si="11"/>
        <v>2524320</v>
      </c>
      <c r="M160" s="41">
        <f t="shared" si="14"/>
        <v>2525337.6000000001</v>
      </c>
      <c r="N160" s="35"/>
      <c r="O160" s="65">
        <v>300</v>
      </c>
      <c r="P160" s="10"/>
      <c r="Q160" s="10"/>
      <c r="R160" s="10"/>
      <c r="S160" s="10">
        <v>30</v>
      </c>
      <c r="T160" s="10"/>
      <c r="U160" s="10">
        <v>80</v>
      </c>
      <c r="V160" s="10">
        <v>80</v>
      </c>
      <c r="W160" s="10">
        <v>200</v>
      </c>
      <c r="X160" s="10"/>
      <c r="Y160" s="10"/>
      <c r="Z160" s="10"/>
      <c r="AA160" s="10">
        <v>200</v>
      </c>
      <c r="AB160" s="10"/>
      <c r="AC160" s="10"/>
      <c r="AD160" s="10"/>
      <c r="AE160" s="10">
        <v>100</v>
      </c>
      <c r="AF160" s="10"/>
      <c r="AG160" s="10"/>
      <c r="AH160" s="10">
        <v>10</v>
      </c>
      <c r="AI160" s="10">
        <v>100</v>
      </c>
      <c r="AJ160" s="10">
        <v>100</v>
      </c>
      <c r="AK160" s="10"/>
      <c r="AL160" s="10">
        <v>200</v>
      </c>
      <c r="AM160" s="10"/>
      <c r="AN160" s="10"/>
      <c r="AO160" s="10"/>
      <c r="AP160" s="10"/>
      <c r="AQ160" s="10"/>
      <c r="AR160" s="10"/>
      <c r="AS160" s="10"/>
      <c r="AT160" s="10"/>
      <c r="AU160" s="10">
        <v>100</v>
      </c>
      <c r="AV160" s="10">
        <v>20</v>
      </c>
      <c r="AW160" s="10">
        <v>100</v>
      </c>
      <c r="AX160" s="10">
        <v>20</v>
      </c>
      <c r="AY160" s="10">
        <v>10</v>
      </c>
      <c r="AZ160" s="10">
        <v>100</v>
      </c>
      <c r="BA160" s="10">
        <v>10</v>
      </c>
      <c r="BB160" s="10">
        <v>10</v>
      </c>
      <c r="BC160" s="10">
        <v>10</v>
      </c>
      <c r="BD160" s="10">
        <v>100</v>
      </c>
      <c r="BE160" s="10">
        <v>10</v>
      </c>
      <c r="BF160" s="10">
        <v>30</v>
      </c>
      <c r="BH160" s="3">
        <f t="shared" si="12"/>
        <v>1920</v>
      </c>
      <c r="BI160" s="4">
        <f t="shared" si="13"/>
        <v>2524320</v>
      </c>
    </row>
    <row r="161" spans="1:61" ht="39.950000000000003" hidden="1" customHeight="1">
      <c r="A161" s="7">
        <v>153</v>
      </c>
      <c r="B161" s="8" t="s">
        <v>447</v>
      </c>
      <c r="C161" s="8" t="s">
        <v>448</v>
      </c>
      <c r="D161" s="22" t="s">
        <v>47</v>
      </c>
      <c r="E161" s="7">
        <v>0</v>
      </c>
      <c r="F161" s="55" t="s">
        <v>113</v>
      </c>
      <c r="G161" s="55" t="s">
        <v>113</v>
      </c>
      <c r="H161" s="27">
        <v>0</v>
      </c>
      <c r="I161" s="28">
        <v>0</v>
      </c>
      <c r="J161" s="9"/>
      <c r="K161" s="9">
        <f t="shared" si="10"/>
        <v>0</v>
      </c>
      <c r="L161" s="49">
        <f t="shared" si="11"/>
        <v>0</v>
      </c>
      <c r="M161" s="41">
        <f t="shared" si="14"/>
        <v>0</v>
      </c>
      <c r="N161" s="35"/>
      <c r="O161" s="65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H161" s="3">
        <f t="shared" si="12"/>
        <v>0</v>
      </c>
      <c r="BI161" s="4">
        <f t="shared" si="13"/>
        <v>0</v>
      </c>
    </row>
    <row r="162" spans="1:61" ht="39.950000000000003" hidden="1" customHeight="1">
      <c r="A162" s="7">
        <v>154</v>
      </c>
      <c r="B162" s="8" t="s">
        <v>449</v>
      </c>
      <c r="C162" s="8" t="s">
        <v>450</v>
      </c>
      <c r="D162" s="22" t="s">
        <v>419</v>
      </c>
      <c r="E162" s="7">
        <v>0</v>
      </c>
      <c r="F162" s="55" t="s">
        <v>113</v>
      </c>
      <c r="G162" s="55" t="s">
        <v>113</v>
      </c>
      <c r="H162" s="27">
        <v>0</v>
      </c>
      <c r="I162" s="28">
        <v>0</v>
      </c>
      <c r="J162" s="72"/>
      <c r="K162" s="9">
        <f t="shared" si="10"/>
        <v>0</v>
      </c>
      <c r="L162" s="49">
        <f t="shared" si="11"/>
        <v>0</v>
      </c>
      <c r="M162" s="41">
        <f t="shared" si="14"/>
        <v>0</v>
      </c>
      <c r="N162" s="35"/>
      <c r="O162" s="65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H162" s="3">
        <f t="shared" si="12"/>
        <v>0</v>
      </c>
      <c r="BI162" s="4">
        <f t="shared" si="13"/>
        <v>0</v>
      </c>
    </row>
    <row r="163" spans="1:61" ht="39.950000000000003" hidden="1" customHeight="1">
      <c r="A163" s="7">
        <v>155</v>
      </c>
      <c r="B163" s="8" t="s">
        <v>451</v>
      </c>
      <c r="C163" s="8" t="s">
        <v>452</v>
      </c>
      <c r="D163" s="22" t="s">
        <v>453</v>
      </c>
      <c r="E163" s="52">
        <v>1630</v>
      </c>
      <c r="F163" s="55">
        <v>4283</v>
      </c>
      <c r="G163" s="55">
        <v>4283</v>
      </c>
      <c r="H163" s="27">
        <v>0.25</v>
      </c>
      <c r="I163" s="28">
        <v>0.25</v>
      </c>
      <c r="J163" s="72">
        <v>3212.25</v>
      </c>
      <c r="K163" s="9">
        <f t="shared" si="10"/>
        <v>3213.54</v>
      </c>
      <c r="L163" s="49">
        <f t="shared" si="11"/>
        <v>5235967.5</v>
      </c>
      <c r="M163" s="41">
        <f t="shared" si="14"/>
        <v>5238070.2</v>
      </c>
      <c r="N163" s="35"/>
      <c r="O163" s="65">
        <v>300</v>
      </c>
      <c r="P163" s="10"/>
      <c r="Q163" s="10"/>
      <c r="R163" s="10"/>
      <c r="S163" s="10">
        <v>20</v>
      </c>
      <c r="T163" s="10"/>
      <c r="U163" s="10">
        <v>60</v>
      </c>
      <c r="V163" s="10">
        <v>60</v>
      </c>
      <c r="W163" s="10">
        <v>180</v>
      </c>
      <c r="X163" s="10"/>
      <c r="Y163" s="10"/>
      <c r="Z163" s="10"/>
      <c r="AA163" s="10">
        <v>180</v>
      </c>
      <c r="AB163" s="10"/>
      <c r="AC163" s="10"/>
      <c r="AD163" s="10"/>
      <c r="AE163" s="10">
        <v>80</v>
      </c>
      <c r="AF163" s="10"/>
      <c r="AG163" s="10"/>
      <c r="AH163" s="10">
        <v>10</v>
      </c>
      <c r="AI163" s="10">
        <v>80</v>
      </c>
      <c r="AJ163" s="10">
        <v>80</v>
      </c>
      <c r="AK163" s="10"/>
      <c r="AL163" s="10">
        <v>180</v>
      </c>
      <c r="AM163" s="10"/>
      <c r="AN163" s="10"/>
      <c r="AO163" s="10"/>
      <c r="AP163" s="10"/>
      <c r="AQ163" s="10"/>
      <c r="AR163" s="10"/>
      <c r="AS163" s="10"/>
      <c r="AT163" s="10"/>
      <c r="AU163" s="10">
        <v>80</v>
      </c>
      <c r="AV163" s="10">
        <v>10</v>
      </c>
      <c r="AW163" s="10">
        <v>80</v>
      </c>
      <c r="AX163" s="10">
        <v>10</v>
      </c>
      <c r="AY163" s="10">
        <v>5</v>
      </c>
      <c r="AZ163" s="10">
        <v>80</v>
      </c>
      <c r="BA163" s="10">
        <v>10</v>
      </c>
      <c r="BB163" s="10">
        <v>5</v>
      </c>
      <c r="BC163" s="10">
        <v>5</v>
      </c>
      <c r="BD163" s="10">
        <v>80</v>
      </c>
      <c r="BE163" s="10">
        <v>5</v>
      </c>
      <c r="BF163" s="10">
        <v>30</v>
      </c>
      <c r="BH163" s="3">
        <f t="shared" si="12"/>
        <v>1630</v>
      </c>
      <c r="BI163" s="4">
        <f t="shared" si="13"/>
        <v>5235967.5</v>
      </c>
    </row>
    <row r="164" spans="1:61" ht="39.950000000000003" hidden="1" customHeight="1">
      <c r="A164" s="7">
        <v>156</v>
      </c>
      <c r="B164" s="71" t="s">
        <v>454</v>
      </c>
      <c r="C164" s="8" t="s">
        <v>455</v>
      </c>
      <c r="D164" s="22" t="s">
        <v>456</v>
      </c>
      <c r="E164" s="7">
        <v>0</v>
      </c>
      <c r="F164" s="55" t="s">
        <v>113</v>
      </c>
      <c r="G164" s="55" t="s">
        <v>113</v>
      </c>
      <c r="H164" s="27">
        <v>0</v>
      </c>
      <c r="I164" s="28">
        <v>0</v>
      </c>
      <c r="J164" s="63"/>
      <c r="K164" s="9">
        <f t="shared" si="10"/>
        <v>0</v>
      </c>
      <c r="L164" s="49">
        <f t="shared" si="11"/>
        <v>0</v>
      </c>
      <c r="M164" s="41">
        <f t="shared" si="14"/>
        <v>0</v>
      </c>
      <c r="N164" s="35"/>
      <c r="O164" s="66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H164" s="3">
        <f t="shared" si="12"/>
        <v>0</v>
      </c>
      <c r="BI164" s="4">
        <f t="shared" si="13"/>
        <v>0</v>
      </c>
    </row>
    <row r="165" spans="1:61" ht="39.950000000000003" hidden="1" customHeight="1">
      <c r="A165" s="7">
        <v>157</v>
      </c>
      <c r="B165" s="71" t="s">
        <v>457</v>
      </c>
      <c r="C165" s="8" t="s">
        <v>458</v>
      </c>
      <c r="D165" s="22" t="s">
        <v>459</v>
      </c>
      <c r="E165" s="7">
        <v>0</v>
      </c>
      <c r="F165" s="55" t="s">
        <v>113</v>
      </c>
      <c r="G165" s="55" t="s">
        <v>113</v>
      </c>
      <c r="H165" s="27">
        <v>0</v>
      </c>
      <c r="I165" s="28">
        <v>0</v>
      </c>
      <c r="J165" s="63"/>
      <c r="K165" s="9">
        <f t="shared" si="10"/>
        <v>0</v>
      </c>
      <c r="L165" s="49">
        <f t="shared" si="11"/>
        <v>0</v>
      </c>
      <c r="M165" s="41">
        <f t="shared" si="14"/>
        <v>0</v>
      </c>
      <c r="N165" s="35"/>
      <c r="O165" s="65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H165" s="3">
        <f t="shared" si="12"/>
        <v>0</v>
      </c>
      <c r="BI165" s="4">
        <f t="shared" si="13"/>
        <v>0</v>
      </c>
    </row>
    <row r="166" spans="1:61" ht="39.950000000000003" hidden="1" customHeight="1">
      <c r="A166" s="7">
        <v>158</v>
      </c>
      <c r="B166" s="8" t="s">
        <v>460</v>
      </c>
      <c r="C166" s="8" t="s">
        <v>461</v>
      </c>
      <c r="D166" s="22" t="s">
        <v>453</v>
      </c>
      <c r="E166" s="7">
        <v>0</v>
      </c>
      <c r="F166" s="55" t="s">
        <v>113</v>
      </c>
      <c r="G166" s="55" t="s">
        <v>113</v>
      </c>
      <c r="H166" s="27">
        <v>0</v>
      </c>
      <c r="I166" s="28">
        <v>0</v>
      </c>
      <c r="J166" s="72"/>
      <c r="K166" s="9">
        <f t="shared" si="10"/>
        <v>0</v>
      </c>
      <c r="L166" s="49">
        <f t="shared" si="11"/>
        <v>0</v>
      </c>
      <c r="M166" s="41">
        <f t="shared" si="14"/>
        <v>0</v>
      </c>
      <c r="N166" s="35"/>
      <c r="O166" s="65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H166" s="3">
        <f t="shared" si="12"/>
        <v>0</v>
      </c>
      <c r="BI166" s="4">
        <f t="shared" si="13"/>
        <v>0</v>
      </c>
    </row>
    <row r="167" spans="1:61" ht="39.950000000000003" hidden="1" customHeight="1">
      <c r="A167" s="7">
        <v>159</v>
      </c>
      <c r="B167" s="71" t="s">
        <v>462</v>
      </c>
      <c r="C167" s="8" t="s">
        <v>463</v>
      </c>
      <c r="D167" s="22" t="s">
        <v>464</v>
      </c>
      <c r="E167" s="7">
        <v>426</v>
      </c>
      <c r="F167" s="55">
        <v>2248</v>
      </c>
      <c r="G167" s="55">
        <v>2130</v>
      </c>
      <c r="H167" s="27">
        <v>0.25</v>
      </c>
      <c r="I167" s="28">
        <v>0.28939999999999999</v>
      </c>
      <c r="J167" s="63">
        <v>1597.5</v>
      </c>
      <c r="K167" s="9">
        <f t="shared" si="10"/>
        <v>1598.14</v>
      </c>
      <c r="L167" s="49">
        <f t="shared" si="11"/>
        <v>680535</v>
      </c>
      <c r="M167" s="41">
        <f t="shared" si="14"/>
        <v>680807.64</v>
      </c>
      <c r="N167" s="35"/>
      <c r="O167" s="65">
        <v>100</v>
      </c>
      <c r="P167" s="10"/>
      <c r="Q167" s="10"/>
      <c r="R167" s="10"/>
      <c r="S167" s="10">
        <v>4</v>
      </c>
      <c r="T167" s="10"/>
      <c r="U167" s="10">
        <v>15</v>
      </c>
      <c r="V167" s="10">
        <v>15</v>
      </c>
      <c r="W167" s="10">
        <v>25</v>
      </c>
      <c r="X167" s="10"/>
      <c r="Y167" s="10"/>
      <c r="Z167" s="10"/>
      <c r="AA167" s="10">
        <v>25</v>
      </c>
      <c r="AB167" s="10"/>
      <c r="AC167" s="10"/>
      <c r="AD167" s="10"/>
      <c r="AE167" s="10">
        <v>10</v>
      </c>
      <c r="AF167" s="10"/>
      <c r="AG167" s="10"/>
      <c r="AH167" s="10">
        <v>2</v>
      </c>
      <c r="AI167" s="10">
        <v>25</v>
      </c>
      <c r="AJ167" s="10">
        <v>10</v>
      </c>
      <c r="AK167" s="10"/>
      <c r="AL167" s="10">
        <v>60</v>
      </c>
      <c r="AM167" s="10"/>
      <c r="AN167" s="10"/>
      <c r="AO167" s="10"/>
      <c r="AP167" s="10"/>
      <c r="AQ167" s="10"/>
      <c r="AR167" s="10"/>
      <c r="AS167" s="10"/>
      <c r="AT167" s="10"/>
      <c r="AU167" s="10">
        <v>25</v>
      </c>
      <c r="AV167" s="10">
        <v>4</v>
      </c>
      <c r="AW167" s="10">
        <v>25</v>
      </c>
      <c r="AX167" s="10">
        <v>4</v>
      </c>
      <c r="AY167" s="10">
        <v>4</v>
      </c>
      <c r="AZ167" s="10">
        <v>25</v>
      </c>
      <c r="BA167" s="10">
        <v>4</v>
      </c>
      <c r="BB167" s="10">
        <v>4</v>
      </c>
      <c r="BC167" s="10">
        <v>4</v>
      </c>
      <c r="BD167" s="10">
        <v>20</v>
      </c>
      <c r="BE167" s="10">
        <v>8</v>
      </c>
      <c r="BF167" s="10">
        <v>8</v>
      </c>
      <c r="BH167" s="3">
        <f t="shared" si="12"/>
        <v>426</v>
      </c>
      <c r="BI167" s="4">
        <f t="shared" si="13"/>
        <v>680535</v>
      </c>
    </row>
    <row r="168" spans="1:61" ht="39.950000000000003" hidden="1" customHeight="1">
      <c r="A168" s="7">
        <v>160</v>
      </c>
      <c r="B168" s="71" t="s">
        <v>465</v>
      </c>
      <c r="C168" s="8" t="s">
        <v>466</v>
      </c>
      <c r="D168" s="22" t="s">
        <v>467</v>
      </c>
      <c r="E168" s="7">
        <v>422</v>
      </c>
      <c r="F168" s="55">
        <v>1963</v>
      </c>
      <c r="G168" s="55">
        <v>1663</v>
      </c>
      <c r="H168" s="27">
        <v>0.25</v>
      </c>
      <c r="I168" s="28">
        <v>0.36459999999999998</v>
      </c>
      <c r="J168" s="72">
        <v>1247.25</v>
      </c>
      <c r="K168" s="9">
        <f t="shared" si="10"/>
        <v>1247.75</v>
      </c>
      <c r="L168" s="49">
        <f t="shared" si="11"/>
        <v>526339.5</v>
      </c>
      <c r="M168" s="41">
        <f t="shared" si="14"/>
        <v>526550.5</v>
      </c>
      <c r="N168" s="35"/>
      <c r="O168" s="65">
        <v>100</v>
      </c>
      <c r="P168" s="10"/>
      <c r="Q168" s="10"/>
      <c r="R168" s="10"/>
      <c r="S168" s="10">
        <v>4</v>
      </c>
      <c r="T168" s="10"/>
      <c r="U168" s="10">
        <v>20</v>
      </c>
      <c r="V168" s="10">
        <v>20</v>
      </c>
      <c r="W168" s="10">
        <v>25</v>
      </c>
      <c r="X168" s="10"/>
      <c r="Y168" s="10"/>
      <c r="Z168" s="10"/>
      <c r="AA168" s="10">
        <v>25</v>
      </c>
      <c r="AB168" s="10"/>
      <c r="AC168" s="10"/>
      <c r="AD168" s="10"/>
      <c r="AE168" s="10">
        <v>10</v>
      </c>
      <c r="AF168" s="10"/>
      <c r="AG168" s="10"/>
      <c r="AH168" s="10">
        <v>2</v>
      </c>
      <c r="AI168" s="10">
        <v>30</v>
      </c>
      <c r="AJ168" s="10">
        <v>10</v>
      </c>
      <c r="AK168" s="10"/>
      <c r="AL168" s="10">
        <v>60</v>
      </c>
      <c r="AM168" s="10"/>
      <c r="AN168" s="10"/>
      <c r="AO168" s="10"/>
      <c r="AP168" s="10"/>
      <c r="AQ168" s="10"/>
      <c r="AR168" s="10"/>
      <c r="AS168" s="10"/>
      <c r="AT168" s="10"/>
      <c r="AU168" s="10">
        <v>20</v>
      </c>
      <c r="AV168" s="10">
        <v>4</v>
      </c>
      <c r="AW168" s="10">
        <v>20</v>
      </c>
      <c r="AX168" s="10">
        <v>4</v>
      </c>
      <c r="AY168" s="10">
        <v>4</v>
      </c>
      <c r="AZ168" s="10">
        <v>20</v>
      </c>
      <c r="BA168" s="10">
        <v>20</v>
      </c>
      <c r="BB168" s="10">
        <v>4</v>
      </c>
      <c r="BC168" s="10">
        <v>4</v>
      </c>
      <c r="BD168" s="10">
        <v>4</v>
      </c>
      <c r="BE168" s="10">
        <v>6</v>
      </c>
      <c r="BF168" s="10">
        <v>6</v>
      </c>
      <c r="BH168" s="3">
        <f t="shared" si="12"/>
        <v>422</v>
      </c>
      <c r="BI168" s="4">
        <f t="shared" si="13"/>
        <v>526339.5</v>
      </c>
    </row>
    <row r="169" spans="1:61" ht="39.950000000000003" hidden="1" customHeight="1">
      <c r="A169" s="7">
        <v>161</v>
      </c>
      <c r="B169" s="8" t="s">
        <v>468</v>
      </c>
      <c r="C169" s="8" t="s">
        <v>469</v>
      </c>
      <c r="D169" s="22" t="s">
        <v>47</v>
      </c>
      <c r="E169" s="7">
        <v>74</v>
      </c>
      <c r="F169" s="55">
        <v>2405</v>
      </c>
      <c r="G169" s="55">
        <v>2262</v>
      </c>
      <c r="H169" s="27">
        <v>0.2</v>
      </c>
      <c r="I169" s="28">
        <v>0.24759999999999999</v>
      </c>
      <c r="J169" s="72">
        <v>1809.6</v>
      </c>
      <c r="K169" s="9">
        <f t="shared" si="10"/>
        <v>1810.32</v>
      </c>
      <c r="L169" s="49">
        <f t="shared" si="11"/>
        <v>133910.39999999999</v>
      </c>
      <c r="M169" s="41">
        <f t="shared" si="14"/>
        <v>133963.68</v>
      </c>
      <c r="N169" s="35"/>
      <c r="O169" s="65">
        <v>10</v>
      </c>
      <c r="P169" s="10"/>
      <c r="Q169" s="10"/>
      <c r="R169" s="10"/>
      <c r="S169" s="10">
        <v>4</v>
      </c>
      <c r="T169" s="10">
        <v>4</v>
      </c>
      <c r="U169" s="10">
        <v>4</v>
      </c>
      <c r="V169" s="10">
        <v>4</v>
      </c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>
        <v>4</v>
      </c>
      <c r="AO169" s="10">
        <v>4</v>
      </c>
      <c r="AP169" s="10"/>
      <c r="AQ169" s="10">
        <v>4</v>
      </c>
      <c r="AR169" s="10">
        <v>10</v>
      </c>
      <c r="AS169" s="10">
        <v>4</v>
      </c>
      <c r="AT169" s="10">
        <v>4</v>
      </c>
      <c r="AU169" s="10">
        <v>10</v>
      </c>
      <c r="AV169" s="10"/>
      <c r="AW169" s="10"/>
      <c r="AX169" s="10"/>
      <c r="AY169" s="10"/>
      <c r="AZ169" s="10"/>
      <c r="BA169" s="10"/>
      <c r="BB169" s="10"/>
      <c r="BC169" s="10"/>
      <c r="BD169" s="10"/>
      <c r="BE169" s="10">
        <v>4</v>
      </c>
      <c r="BF169" s="10">
        <v>4</v>
      </c>
      <c r="BH169" s="3">
        <f t="shared" si="12"/>
        <v>74</v>
      </c>
      <c r="BI169" s="4">
        <f t="shared" si="13"/>
        <v>133910.39999999999</v>
      </c>
    </row>
    <row r="170" spans="1:61" ht="39.950000000000003" hidden="1" customHeight="1">
      <c r="A170" s="7">
        <v>162</v>
      </c>
      <c r="B170" s="71" t="s">
        <v>470</v>
      </c>
      <c r="C170" s="8" t="s">
        <v>471</v>
      </c>
      <c r="D170" s="22" t="s">
        <v>47</v>
      </c>
      <c r="E170" s="7">
        <v>126</v>
      </c>
      <c r="F170" s="55">
        <v>2540</v>
      </c>
      <c r="G170" s="55">
        <v>2262</v>
      </c>
      <c r="H170" s="27">
        <v>0.2</v>
      </c>
      <c r="I170" s="28">
        <v>0.28760000000000002</v>
      </c>
      <c r="J170" s="72">
        <v>1809.6</v>
      </c>
      <c r="K170" s="9">
        <f t="shared" si="10"/>
        <v>1810.32</v>
      </c>
      <c r="L170" s="49">
        <f t="shared" si="11"/>
        <v>228009.59999999998</v>
      </c>
      <c r="M170" s="41">
        <f t="shared" si="14"/>
        <v>228100.31999999998</v>
      </c>
      <c r="N170" s="35"/>
      <c r="O170" s="65">
        <v>30</v>
      </c>
      <c r="P170" s="10"/>
      <c r="Q170" s="10"/>
      <c r="R170" s="10"/>
      <c r="S170" s="10">
        <v>4</v>
      </c>
      <c r="T170" s="10">
        <v>4</v>
      </c>
      <c r="U170" s="10"/>
      <c r="V170" s="10"/>
      <c r="W170" s="10">
        <v>4</v>
      </c>
      <c r="X170" s="10"/>
      <c r="Y170" s="10"/>
      <c r="Z170" s="10"/>
      <c r="AA170" s="10">
        <v>4</v>
      </c>
      <c r="AB170" s="10"/>
      <c r="AC170" s="10"/>
      <c r="AD170" s="10"/>
      <c r="AE170" s="10"/>
      <c r="AF170" s="10"/>
      <c r="AG170" s="10"/>
      <c r="AH170" s="10"/>
      <c r="AI170" s="10">
        <v>20</v>
      </c>
      <c r="AJ170" s="10"/>
      <c r="AK170" s="10"/>
      <c r="AL170" s="10">
        <v>4</v>
      </c>
      <c r="AM170" s="10">
        <v>4</v>
      </c>
      <c r="AN170" s="10"/>
      <c r="AO170" s="10"/>
      <c r="AP170" s="10">
        <v>4</v>
      </c>
      <c r="AQ170" s="10"/>
      <c r="AR170" s="10"/>
      <c r="AS170" s="10"/>
      <c r="AT170" s="10"/>
      <c r="AU170" s="10"/>
      <c r="AV170" s="10"/>
      <c r="AW170" s="10">
        <v>4</v>
      </c>
      <c r="AX170" s="10">
        <v>4</v>
      </c>
      <c r="AY170" s="10">
        <v>4</v>
      </c>
      <c r="AZ170" s="10">
        <v>20</v>
      </c>
      <c r="BA170" s="10">
        <v>4</v>
      </c>
      <c r="BB170" s="10">
        <v>4</v>
      </c>
      <c r="BC170" s="10">
        <v>4</v>
      </c>
      <c r="BD170" s="10"/>
      <c r="BE170" s="10"/>
      <c r="BF170" s="10">
        <v>4</v>
      </c>
      <c r="BH170" s="3">
        <f t="shared" si="12"/>
        <v>126</v>
      </c>
      <c r="BI170" s="4">
        <f t="shared" si="13"/>
        <v>228009.59999999998</v>
      </c>
    </row>
    <row r="171" spans="1:61" ht="39.950000000000003" hidden="1" customHeight="1">
      <c r="A171" s="7">
        <v>163</v>
      </c>
      <c r="B171" s="8" t="s">
        <v>472</v>
      </c>
      <c r="C171" s="8" t="s">
        <v>473</v>
      </c>
      <c r="D171" s="22" t="s">
        <v>47</v>
      </c>
      <c r="E171" s="7">
        <v>100</v>
      </c>
      <c r="F171" s="55">
        <v>4309</v>
      </c>
      <c r="G171" s="55">
        <v>2262</v>
      </c>
      <c r="H171" s="27">
        <v>0.2</v>
      </c>
      <c r="I171" s="28">
        <v>0.57999999999999996</v>
      </c>
      <c r="J171" s="63">
        <v>1809.6</v>
      </c>
      <c r="K171" s="9">
        <f t="shared" si="10"/>
        <v>1810.32</v>
      </c>
      <c r="L171" s="49">
        <f t="shared" si="11"/>
        <v>180960</v>
      </c>
      <c r="M171" s="41">
        <f t="shared" si="14"/>
        <v>181032</v>
      </c>
      <c r="N171" s="35"/>
      <c r="O171" s="65">
        <v>50</v>
      </c>
      <c r="P171" s="10"/>
      <c r="Q171" s="10"/>
      <c r="R171" s="10"/>
      <c r="S171" s="10"/>
      <c r="T171" s="10"/>
      <c r="U171" s="10"/>
      <c r="V171" s="10"/>
      <c r="W171" s="10">
        <v>15</v>
      </c>
      <c r="X171" s="10"/>
      <c r="Y171" s="10"/>
      <c r="Z171" s="10"/>
      <c r="AA171" s="10">
        <v>15</v>
      </c>
      <c r="AB171" s="10"/>
      <c r="AC171" s="10"/>
      <c r="AD171" s="10"/>
      <c r="AE171" s="10"/>
      <c r="AF171" s="10"/>
      <c r="AG171" s="10"/>
      <c r="AH171" s="10"/>
      <c r="AI171" s="10"/>
      <c r="AJ171" s="10">
        <v>10</v>
      </c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>
        <v>5</v>
      </c>
      <c r="AV171" s="10"/>
      <c r="AW171" s="10"/>
      <c r="AX171" s="10"/>
      <c r="AY171" s="10"/>
      <c r="AZ171" s="10"/>
      <c r="BA171" s="10"/>
      <c r="BB171" s="10"/>
      <c r="BC171" s="10"/>
      <c r="BD171" s="10">
        <v>5</v>
      </c>
      <c r="BE171" s="10"/>
      <c r="BF171" s="10"/>
      <c r="BH171" s="3">
        <f t="shared" si="12"/>
        <v>100</v>
      </c>
      <c r="BI171" s="4">
        <f t="shared" si="13"/>
        <v>180960</v>
      </c>
    </row>
    <row r="172" spans="1:61" ht="39.950000000000003" hidden="1" customHeight="1">
      <c r="A172" s="7">
        <v>164</v>
      </c>
      <c r="B172" s="71" t="s">
        <v>474</v>
      </c>
      <c r="C172" s="8" t="s">
        <v>475</v>
      </c>
      <c r="D172" s="22" t="s">
        <v>47</v>
      </c>
      <c r="E172" s="7">
        <v>195</v>
      </c>
      <c r="F172" s="55">
        <v>1404</v>
      </c>
      <c r="G172" s="55">
        <v>1404</v>
      </c>
      <c r="H172" s="27">
        <v>0.2</v>
      </c>
      <c r="I172" s="28">
        <v>0.2</v>
      </c>
      <c r="J172" s="72">
        <v>1123.2</v>
      </c>
      <c r="K172" s="9">
        <f t="shared" si="10"/>
        <v>1123.6500000000001</v>
      </c>
      <c r="L172" s="49">
        <f t="shared" si="11"/>
        <v>219024</v>
      </c>
      <c r="M172" s="41">
        <f t="shared" si="14"/>
        <v>219111.75000000003</v>
      </c>
      <c r="N172" s="35"/>
      <c r="O172" s="65">
        <v>15</v>
      </c>
      <c r="P172" s="10"/>
      <c r="Q172" s="10"/>
      <c r="R172" s="10"/>
      <c r="S172" s="10"/>
      <c r="T172" s="10"/>
      <c r="U172" s="10">
        <v>15</v>
      </c>
      <c r="V172" s="10">
        <v>15</v>
      </c>
      <c r="W172" s="10">
        <v>15</v>
      </c>
      <c r="X172" s="10"/>
      <c r="Y172" s="10"/>
      <c r="Z172" s="10"/>
      <c r="AA172" s="10">
        <v>15</v>
      </c>
      <c r="AB172" s="10"/>
      <c r="AC172" s="10"/>
      <c r="AD172" s="10"/>
      <c r="AE172" s="10">
        <v>15</v>
      </c>
      <c r="AF172" s="10"/>
      <c r="AG172" s="10"/>
      <c r="AH172" s="10"/>
      <c r="AI172" s="10">
        <v>15</v>
      </c>
      <c r="AJ172" s="10">
        <v>15</v>
      </c>
      <c r="AK172" s="10"/>
      <c r="AL172" s="10">
        <v>15</v>
      </c>
      <c r="AM172" s="10"/>
      <c r="AN172" s="10"/>
      <c r="AO172" s="10"/>
      <c r="AP172" s="10"/>
      <c r="AQ172" s="10"/>
      <c r="AR172" s="10"/>
      <c r="AS172" s="10"/>
      <c r="AT172" s="10"/>
      <c r="AU172" s="10">
        <v>15</v>
      </c>
      <c r="AV172" s="10"/>
      <c r="AW172" s="10">
        <v>15</v>
      </c>
      <c r="AX172" s="10"/>
      <c r="AY172" s="10"/>
      <c r="AZ172" s="10">
        <v>15</v>
      </c>
      <c r="BA172" s="10"/>
      <c r="BB172" s="10"/>
      <c r="BC172" s="10"/>
      <c r="BD172" s="10">
        <v>15</v>
      </c>
      <c r="BE172" s="10"/>
      <c r="BF172" s="10"/>
      <c r="BH172" s="3">
        <f t="shared" si="12"/>
        <v>195</v>
      </c>
      <c r="BI172" s="4">
        <f t="shared" si="13"/>
        <v>219024</v>
      </c>
    </row>
    <row r="173" spans="1:61" ht="39.950000000000003" hidden="1" customHeight="1">
      <c r="A173" s="7">
        <v>165</v>
      </c>
      <c r="B173" s="8" t="s">
        <v>476</v>
      </c>
      <c r="C173" s="8" t="s">
        <v>477</v>
      </c>
      <c r="D173" s="22" t="s">
        <v>478</v>
      </c>
      <c r="E173" s="7">
        <v>0</v>
      </c>
      <c r="F173" s="55" t="s">
        <v>113</v>
      </c>
      <c r="G173" s="55" t="s">
        <v>113</v>
      </c>
      <c r="H173" s="27">
        <v>0</v>
      </c>
      <c r="I173" s="28">
        <v>0</v>
      </c>
      <c r="J173" s="9"/>
      <c r="K173" s="9">
        <f t="shared" si="10"/>
        <v>0</v>
      </c>
      <c r="L173" s="49">
        <f t="shared" si="11"/>
        <v>0</v>
      </c>
      <c r="M173" s="41">
        <f t="shared" si="14"/>
        <v>0</v>
      </c>
      <c r="N173" s="35"/>
      <c r="O173" s="65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H173" s="3">
        <f t="shared" si="12"/>
        <v>0</v>
      </c>
      <c r="BI173" s="4">
        <f t="shared" si="13"/>
        <v>0</v>
      </c>
    </row>
    <row r="174" spans="1:61" ht="39.950000000000003" hidden="1" customHeight="1">
      <c r="A174" s="7">
        <v>166</v>
      </c>
      <c r="B174" s="8" t="s">
        <v>479</v>
      </c>
      <c r="C174" s="8" t="s">
        <v>480</v>
      </c>
      <c r="D174" s="22" t="s">
        <v>481</v>
      </c>
      <c r="E174" s="7">
        <v>0</v>
      </c>
      <c r="F174" s="55" t="s">
        <v>113</v>
      </c>
      <c r="G174" s="55" t="s">
        <v>113</v>
      </c>
      <c r="H174" s="27">
        <v>0</v>
      </c>
      <c r="I174" s="28">
        <v>0</v>
      </c>
      <c r="J174" s="72"/>
      <c r="K174" s="9">
        <f t="shared" si="10"/>
        <v>0</v>
      </c>
      <c r="L174" s="49">
        <f t="shared" si="11"/>
        <v>0</v>
      </c>
      <c r="M174" s="41">
        <f t="shared" si="14"/>
        <v>0</v>
      </c>
      <c r="N174" s="35"/>
      <c r="O174" s="65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H174" s="3">
        <f t="shared" si="12"/>
        <v>0</v>
      </c>
      <c r="BI174" s="4">
        <f t="shared" si="13"/>
        <v>0</v>
      </c>
    </row>
    <row r="175" spans="1:61" ht="39.950000000000003" hidden="1" customHeight="1">
      <c r="A175" s="7">
        <v>167</v>
      </c>
      <c r="B175" s="8" t="s">
        <v>482</v>
      </c>
      <c r="C175" s="8" t="s">
        <v>483</v>
      </c>
      <c r="D175" s="22" t="s">
        <v>484</v>
      </c>
      <c r="E175" s="7">
        <v>0</v>
      </c>
      <c r="F175" s="55" t="s">
        <v>113</v>
      </c>
      <c r="G175" s="55" t="s">
        <v>113</v>
      </c>
      <c r="H175" s="27">
        <v>0</v>
      </c>
      <c r="I175" s="28">
        <v>0</v>
      </c>
      <c r="J175" s="72"/>
      <c r="K175" s="9">
        <f t="shared" si="10"/>
        <v>0</v>
      </c>
      <c r="L175" s="49">
        <f t="shared" si="11"/>
        <v>0</v>
      </c>
      <c r="M175" s="41">
        <f t="shared" si="14"/>
        <v>0</v>
      </c>
      <c r="N175" s="35"/>
      <c r="O175" s="65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H175" s="3">
        <f t="shared" si="12"/>
        <v>0</v>
      </c>
      <c r="BI175" s="4">
        <f t="shared" si="13"/>
        <v>0</v>
      </c>
    </row>
    <row r="176" spans="1:61" ht="39.950000000000003" hidden="1" customHeight="1">
      <c r="A176" s="7">
        <v>168</v>
      </c>
      <c r="B176" s="8" t="s">
        <v>485</v>
      </c>
      <c r="C176" s="8" t="s">
        <v>486</v>
      </c>
      <c r="D176" s="22" t="s">
        <v>47</v>
      </c>
      <c r="E176" s="7">
        <v>36</v>
      </c>
      <c r="F176" s="55">
        <v>27347</v>
      </c>
      <c r="G176" s="55">
        <v>25746</v>
      </c>
      <c r="H176" s="27">
        <v>0.25</v>
      </c>
      <c r="I176" s="28">
        <v>0.29389999999999999</v>
      </c>
      <c r="J176" s="72">
        <v>19309.5</v>
      </c>
      <c r="K176" s="9">
        <f t="shared" si="10"/>
        <v>19317.23</v>
      </c>
      <c r="L176" s="49">
        <f t="shared" si="11"/>
        <v>695142</v>
      </c>
      <c r="M176" s="41">
        <f t="shared" si="14"/>
        <v>695420.28</v>
      </c>
      <c r="N176" s="35"/>
      <c r="O176" s="65">
        <v>5</v>
      </c>
      <c r="P176" s="10"/>
      <c r="Q176" s="10"/>
      <c r="R176" s="10"/>
      <c r="S176" s="10"/>
      <c r="T176" s="10"/>
      <c r="U176" s="10">
        <v>2</v>
      </c>
      <c r="V176" s="10">
        <v>2</v>
      </c>
      <c r="W176" s="10">
        <v>5</v>
      </c>
      <c r="X176" s="10"/>
      <c r="Y176" s="10"/>
      <c r="Z176" s="10"/>
      <c r="AA176" s="10">
        <v>5</v>
      </c>
      <c r="AB176" s="10"/>
      <c r="AC176" s="10"/>
      <c r="AD176" s="10"/>
      <c r="AE176" s="10">
        <v>1</v>
      </c>
      <c r="AF176" s="10"/>
      <c r="AG176" s="10"/>
      <c r="AH176" s="10"/>
      <c r="AI176" s="10">
        <v>2</v>
      </c>
      <c r="AJ176" s="10">
        <v>2</v>
      </c>
      <c r="AK176" s="10"/>
      <c r="AL176" s="10">
        <v>5</v>
      </c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>
        <v>2</v>
      </c>
      <c r="AX176" s="10"/>
      <c r="AY176" s="10"/>
      <c r="AZ176" s="10">
        <v>2</v>
      </c>
      <c r="BA176" s="10"/>
      <c r="BB176" s="10"/>
      <c r="BC176" s="10"/>
      <c r="BD176" s="10">
        <v>2</v>
      </c>
      <c r="BE176" s="10"/>
      <c r="BF176" s="10">
        <v>1</v>
      </c>
      <c r="BH176" s="3">
        <f t="shared" si="12"/>
        <v>36</v>
      </c>
      <c r="BI176" s="4">
        <f t="shared" si="13"/>
        <v>695142</v>
      </c>
    </row>
    <row r="177" spans="1:61" ht="39.950000000000003" hidden="1" customHeight="1">
      <c r="A177" s="7">
        <v>169</v>
      </c>
      <c r="B177" s="71" t="s">
        <v>487</v>
      </c>
      <c r="C177" s="8" t="s">
        <v>488</v>
      </c>
      <c r="D177" s="22" t="s">
        <v>47</v>
      </c>
      <c r="E177" s="7">
        <v>36</v>
      </c>
      <c r="F177" s="55">
        <v>62944</v>
      </c>
      <c r="G177" s="55">
        <v>6693</v>
      </c>
      <c r="H177" s="27">
        <v>0.2</v>
      </c>
      <c r="I177" s="28">
        <v>0.91490000000000005</v>
      </c>
      <c r="J177" s="72">
        <v>5354.4</v>
      </c>
      <c r="K177" s="9">
        <f t="shared" si="10"/>
        <v>5356.54</v>
      </c>
      <c r="L177" s="49">
        <f t="shared" si="11"/>
        <v>192758.39999999999</v>
      </c>
      <c r="M177" s="41">
        <f t="shared" si="14"/>
        <v>192835.44</v>
      </c>
      <c r="N177" s="35"/>
      <c r="O177" s="65">
        <v>5</v>
      </c>
      <c r="P177" s="10"/>
      <c r="Q177" s="10"/>
      <c r="R177" s="10"/>
      <c r="S177" s="10"/>
      <c r="T177" s="10"/>
      <c r="U177" s="10">
        <v>2</v>
      </c>
      <c r="V177" s="10">
        <v>2</v>
      </c>
      <c r="W177" s="10">
        <v>5</v>
      </c>
      <c r="X177" s="10"/>
      <c r="Y177" s="10"/>
      <c r="Z177" s="10"/>
      <c r="AA177" s="10">
        <v>5</v>
      </c>
      <c r="AB177" s="10"/>
      <c r="AC177" s="10"/>
      <c r="AD177" s="10"/>
      <c r="AE177" s="10">
        <v>1</v>
      </c>
      <c r="AF177" s="10"/>
      <c r="AG177" s="10"/>
      <c r="AH177" s="10"/>
      <c r="AI177" s="10">
        <v>2</v>
      </c>
      <c r="AJ177" s="10">
        <v>2</v>
      </c>
      <c r="AK177" s="10"/>
      <c r="AL177" s="10">
        <v>5</v>
      </c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>
        <v>2</v>
      </c>
      <c r="AX177" s="10"/>
      <c r="AY177" s="10"/>
      <c r="AZ177" s="10">
        <v>2</v>
      </c>
      <c r="BA177" s="10"/>
      <c r="BB177" s="10"/>
      <c r="BC177" s="10"/>
      <c r="BD177" s="10">
        <v>2</v>
      </c>
      <c r="BE177" s="10"/>
      <c r="BF177" s="10">
        <v>1</v>
      </c>
      <c r="BH177" s="3">
        <f t="shared" si="12"/>
        <v>36</v>
      </c>
      <c r="BI177" s="4">
        <f t="shared" si="13"/>
        <v>192758.39999999999</v>
      </c>
    </row>
    <row r="178" spans="1:61" ht="39.950000000000003" hidden="1" customHeight="1">
      <c r="A178" s="7">
        <v>170</v>
      </c>
      <c r="B178" s="71" t="s">
        <v>489</v>
      </c>
      <c r="C178" s="8" t="s">
        <v>490</v>
      </c>
      <c r="D178" s="22" t="s">
        <v>491</v>
      </c>
      <c r="E178" s="52">
        <v>1850</v>
      </c>
      <c r="F178" s="55">
        <v>12705</v>
      </c>
      <c r="G178" s="55">
        <v>12705</v>
      </c>
      <c r="H178" s="27">
        <v>0.25</v>
      </c>
      <c r="I178" s="28">
        <v>0.25</v>
      </c>
      <c r="J178" s="72">
        <v>9528.75</v>
      </c>
      <c r="K178" s="9">
        <f t="shared" si="10"/>
        <v>9532.56</v>
      </c>
      <c r="L178" s="49">
        <f t="shared" si="11"/>
        <v>17628187.5</v>
      </c>
      <c r="M178" s="41">
        <f>K178*E178</f>
        <v>17635236</v>
      </c>
      <c r="N178" s="35"/>
      <c r="O178" s="65">
        <v>450</v>
      </c>
      <c r="P178" s="10"/>
      <c r="Q178" s="10"/>
      <c r="R178" s="10"/>
      <c r="S178" s="10">
        <v>30</v>
      </c>
      <c r="T178" s="10">
        <v>30</v>
      </c>
      <c r="U178" s="10">
        <v>50</v>
      </c>
      <c r="V178" s="10">
        <v>50</v>
      </c>
      <c r="W178" s="10">
        <v>100</v>
      </c>
      <c r="X178" s="10"/>
      <c r="Y178" s="10"/>
      <c r="Z178" s="10"/>
      <c r="AA178" s="10">
        <v>100</v>
      </c>
      <c r="AB178" s="10">
        <v>60</v>
      </c>
      <c r="AC178" s="10">
        <v>60</v>
      </c>
      <c r="AD178" s="10">
        <v>60</v>
      </c>
      <c r="AE178" s="10">
        <v>100</v>
      </c>
      <c r="AF178" s="10"/>
      <c r="AG178" s="10"/>
      <c r="AH178" s="10"/>
      <c r="AI178" s="10">
        <v>100</v>
      </c>
      <c r="AJ178" s="10">
        <v>100</v>
      </c>
      <c r="AK178" s="10"/>
      <c r="AL178" s="10">
        <v>200</v>
      </c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>
        <v>100</v>
      </c>
      <c r="AX178" s="10">
        <v>5</v>
      </c>
      <c r="AY178" s="10">
        <v>5</v>
      </c>
      <c r="AZ178" s="10">
        <v>100</v>
      </c>
      <c r="BA178" s="10">
        <v>10</v>
      </c>
      <c r="BB178" s="10">
        <v>5</v>
      </c>
      <c r="BC178" s="10">
        <v>5</v>
      </c>
      <c r="BD178" s="10">
        <v>100</v>
      </c>
      <c r="BE178" s="10">
        <v>5</v>
      </c>
      <c r="BF178" s="10">
        <v>25</v>
      </c>
      <c r="BH178" s="3">
        <f t="shared" si="12"/>
        <v>1850</v>
      </c>
      <c r="BI178" s="4">
        <f t="shared" si="13"/>
        <v>17628187.5</v>
      </c>
    </row>
    <row r="179" spans="1:61" ht="39.950000000000003" hidden="1" customHeight="1">
      <c r="A179" s="7">
        <v>171</v>
      </c>
      <c r="B179" s="8" t="s">
        <v>492</v>
      </c>
      <c r="C179" s="8" t="s">
        <v>493</v>
      </c>
      <c r="D179" s="22" t="s">
        <v>491</v>
      </c>
      <c r="E179" s="7">
        <v>0</v>
      </c>
      <c r="F179" s="55" t="s">
        <v>113</v>
      </c>
      <c r="G179" s="55" t="s">
        <v>113</v>
      </c>
      <c r="H179" s="27">
        <v>0</v>
      </c>
      <c r="I179" s="28">
        <v>0</v>
      </c>
      <c r="J179" s="9"/>
      <c r="K179" s="9">
        <f t="shared" si="10"/>
        <v>0</v>
      </c>
      <c r="L179" s="49">
        <f t="shared" si="11"/>
        <v>0</v>
      </c>
      <c r="M179" s="41">
        <f t="shared" si="14"/>
        <v>0</v>
      </c>
      <c r="N179" s="35"/>
      <c r="O179" s="65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H179" s="3">
        <f t="shared" si="12"/>
        <v>0</v>
      </c>
      <c r="BI179" s="4">
        <f t="shared" si="13"/>
        <v>0</v>
      </c>
    </row>
    <row r="180" spans="1:61" ht="39.950000000000003" hidden="1" customHeight="1">
      <c r="A180" s="7">
        <v>172</v>
      </c>
      <c r="B180" s="71" t="s">
        <v>494</v>
      </c>
      <c r="C180" s="8" t="s">
        <v>495</v>
      </c>
      <c r="D180" s="22" t="s">
        <v>496</v>
      </c>
      <c r="E180" s="7">
        <v>0</v>
      </c>
      <c r="F180" s="55" t="s">
        <v>113</v>
      </c>
      <c r="G180" s="55" t="s">
        <v>113</v>
      </c>
      <c r="H180" s="27">
        <v>0</v>
      </c>
      <c r="I180" s="28">
        <v>0</v>
      </c>
      <c r="J180" s="72"/>
      <c r="K180" s="9">
        <f t="shared" si="10"/>
        <v>0</v>
      </c>
      <c r="L180" s="49">
        <f t="shared" si="11"/>
        <v>0</v>
      </c>
      <c r="M180" s="41">
        <f t="shared" si="14"/>
        <v>0</v>
      </c>
      <c r="N180" s="35"/>
      <c r="O180" s="65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H180" s="3">
        <f t="shared" si="12"/>
        <v>0</v>
      </c>
      <c r="BI180" s="4">
        <f t="shared" si="13"/>
        <v>0</v>
      </c>
    </row>
    <row r="181" spans="1:61" ht="167.25" hidden="1" customHeight="1">
      <c r="A181" s="7">
        <v>173</v>
      </c>
      <c r="B181" s="8" t="s">
        <v>497</v>
      </c>
      <c r="C181" s="8" t="s">
        <v>498</v>
      </c>
      <c r="D181" s="22" t="s">
        <v>496</v>
      </c>
      <c r="E181" s="7">
        <v>0</v>
      </c>
      <c r="F181" s="55" t="s">
        <v>113</v>
      </c>
      <c r="G181" s="55" t="s">
        <v>113</v>
      </c>
      <c r="H181" s="27">
        <v>0</v>
      </c>
      <c r="I181" s="28">
        <v>0</v>
      </c>
      <c r="J181" s="72"/>
      <c r="K181" s="9">
        <f t="shared" si="10"/>
        <v>0</v>
      </c>
      <c r="L181" s="49">
        <f t="shared" si="11"/>
        <v>0</v>
      </c>
      <c r="M181" s="41">
        <f t="shared" si="14"/>
        <v>0</v>
      </c>
      <c r="N181" s="35"/>
      <c r="O181" s="65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H181" s="3">
        <f t="shared" si="12"/>
        <v>0</v>
      </c>
      <c r="BI181" s="4">
        <f t="shared" si="13"/>
        <v>0</v>
      </c>
    </row>
    <row r="182" spans="1:61" ht="39.950000000000003" hidden="1" customHeight="1">
      <c r="A182" s="7">
        <v>174</v>
      </c>
      <c r="B182" s="71" t="s">
        <v>499</v>
      </c>
      <c r="C182" s="8" t="s">
        <v>500</v>
      </c>
      <c r="D182" s="22" t="s">
        <v>501</v>
      </c>
      <c r="E182" s="7">
        <v>0</v>
      </c>
      <c r="F182" s="55" t="s">
        <v>113</v>
      </c>
      <c r="G182" s="55" t="s">
        <v>113</v>
      </c>
      <c r="H182" s="27">
        <v>0</v>
      </c>
      <c r="I182" s="28">
        <v>0</v>
      </c>
      <c r="J182" s="72"/>
      <c r="K182" s="9">
        <f t="shared" si="10"/>
        <v>0</v>
      </c>
      <c r="L182" s="49">
        <f t="shared" si="11"/>
        <v>0</v>
      </c>
      <c r="M182" s="41">
        <f t="shared" si="14"/>
        <v>0</v>
      </c>
      <c r="N182" s="35"/>
      <c r="O182" s="65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H182" s="3">
        <f t="shared" si="12"/>
        <v>0</v>
      </c>
      <c r="BI182" s="4">
        <f t="shared" si="13"/>
        <v>0</v>
      </c>
    </row>
    <row r="183" spans="1:61" ht="39.950000000000003" hidden="1" customHeight="1">
      <c r="A183" s="7">
        <v>175</v>
      </c>
      <c r="B183" s="71" t="s">
        <v>502</v>
      </c>
      <c r="C183" s="8" t="s">
        <v>503</v>
      </c>
      <c r="D183" s="22" t="s">
        <v>504</v>
      </c>
      <c r="E183" s="52">
        <v>1010</v>
      </c>
      <c r="F183" s="55">
        <v>7300</v>
      </c>
      <c r="G183" s="55">
        <v>6188</v>
      </c>
      <c r="H183" s="27">
        <v>0.25</v>
      </c>
      <c r="I183" s="28">
        <v>0.36420000000000002</v>
      </c>
      <c r="J183" s="63">
        <v>4641</v>
      </c>
      <c r="K183" s="9">
        <f t="shared" si="10"/>
        <v>4642.8599999999997</v>
      </c>
      <c r="L183" s="49">
        <f t="shared" si="11"/>
        <v>4687410</v>
      </c>
      <c r="M183" s="41">
        <f>K183*E183</f>
        <v>4689288.5999999996</v>
      </c>
      <c r="N183" s="35"/>
      <c r="O183" s="65">
        <v>250</v>
      </c>
      <c r="P183" s="10"/>
      <c r="Q183" s="10"/>
      <c r="R183" s="10"/>
      <c r="S183" s="10">
        <v>15</v>
      </c>
      <c r="T183" s="10">
        <v>15</v>
      </c>
      <c r="U183" s="10">
        <v>25</v>
      </c>
      <c r="V183" s="10">
        <v>25</v>
      </c>
      <c r="W183" s="10">
        <v>50</v>
      </c>
      <c r="X183" s="10"/>
      <c r="Y183" s="10"/>
      <c r="Z183" s="10"/>
      <c r="AA183" s="10">
        <v>50</v>
      </c>
      <c r="AB183" s="10">
        <v>30</v>
      </c>
      <c r="AC183" s="10">
        <v>30</v>
      </c>
      <c r="AD183" s="10">
        <v>30</v>
      </c>
      <c r="AE183" s="10">
        <v>50</v>
      </c>
      <c r="AF183" s="10"/>
      <c r="AG183" s="10"/>
      <c r="AH183" s="10">
        <v>5</v>
      </c>
      <c r="AI183" s="10">
        <v>50</v>
      </c>
      <c r="AJ183" s="10">
        <v>50</v>
      </c>
      <c r="AK183" s="10"/>
      <c r="AL183" s="10">
        <v>100</v>
      </c>
      <c r="AM183" s="10"/>
      <c r="AN183" s="10"/>
      <c r="AO183" s="10"/>
      <c r="AP183" s="10"/>
      <c r="AQ183" s="10"/>
      <c r="AR183" s="10"/>
      <c r="AS183" s="10"/>
      <c r="AT183" s="10"/>
      <c r="AU183" s="10">
        <v>50</v>
      </c>
      <c r="AV183" s="10">
        <v>10</v>
      </c>
      <c r="AW183" s="10">
        <v>50</v>
      </c>
      <c r="AX183" s="10">
        <v>2</v>
      </c>
      <c r="AY183" s="10">
        <v>2</v>
      </c>
      <c r="AZ183" s="10">
        <v>50</v>
      </c>
      <c r="BA183" s="10">
        <v>5</v>
      </c>
      <c r="BB183" s="10">
        <v>2</v>
      </c>
      <c r="BC183" s="10">
        <v>2</v>
      </c>
      <c r="BD183" s="10">
        <v>50</v>
      </c>
      <c r="BE183" s="10">
        <v>2</v>
      </c>
      <c r="BF183" s="10">
        <v>10</v>
      </c>
      <c r="BH183" s="3">
        <f t="shared" si="12"/>
        <v>1010</v>
      </c>
      <c r="BI183" s="4">
        <f t="shared" si="13"/>
        <v>4687410</v>
      </c>
    </row>
    <row r="184" spans="1:61" ht="39.950000000000003" hidden="1" customHeight="1">
      <c r="A184" s="7">
        <v>176</v>
      </c>
      <c r="B184" s="71" t="s">
        <v>505</v>
      </c>
      <c r="C184" s="8" t="s">
        <v>503</v>
      </c>
      <c r="D184" s="22" t="s">
        <v>506</v>
      </c>
      <c r="E184" s="7">
        <v>0</v>
      </c>
      <c r="F184" s="55" t="s">
        <v>113</v>
      </c>
      <c r="G184" s="55" t="s">
        <v>113</v>
      </c>
      <c r="H184" s="27">
        <v>0</v>
      </c>
      <c r="I184" s="28">
        <v>0</v>
      </c>
      <c r="J184" s="9"/>
      <c r="K184" s="9">
        <f t="shared" si="10"/>
        <v>0</v>
      </c>
      <c r="L184" s="49">
        <f t="shared" si="11"/>
        <v>0</v>
      </c>
      <c r="M184" s="41">
        <f t="shared" si="14"/>
        <v>0</v>
      </c>
      <c r="N184" s="35"/>
      <c r="O184" s="65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H184" s="3">
        <f t="shared" si="12"/>
        <v>0</v>
      </c>
      <c r="BI184" s="4">
        <f t="shared" si="13"/>
        <v>0</v>
      </c>
    </row>
    <row r="185" spans="1:61" ht="39.950000000000003" hidden="1" customHeight="1">
      <c r="A185" s="7">
        <v>177</v>
      </c>
      <c r="B185" s="8" t="s">
        <v>507</v>
      </c>
      <c r="C185" s="8" t="s">
        <v>503</v>
      </c>
      <c r="D185" s="22" t="s">
        <v>491</v>
      </c>
      <c r="E185" s="7">
        <v>0</v>
      </c>
      <c r="F185" s="55" t="s">
        <v>113</v>
      </c>
      <c r="G185" s="55" t="s">
        <v>113</v>
      </c>
      <c r="H185" s="27">
        <v>0</v>
      </c>
      <c r="I185" s="28">
        <v>0</v>
      </c>
      <c r="J185" s="72"/>
      <c r="K185" s="9">
        <f t="shared" si="10"/>
        <v>0</v>
      </c>
      <c r="L185" s="49">
        <f t="shared" si="11"/>
        <v>0</v>
      </c>
      <c r="M185" s="41">
        <f t="shared" si="14"/>
        <v>0</v>
      </c>
      <c r="N185" s="35"/>
      <c r="O185" s="65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H185" s="3">
        <f t="shared" si="12"/>
        <v>0</v>
      </c>
      <c r="BI185" s="4">
        <f t="shared" si="13"/>
        <v>0</v>
      </c>
    </row>
    <row r="186" spans="1:61" ht="39.950000000000003" hidden="1" customHeight="1">
      <c r="A186" s="7">
        <v>178</v>
      </c>
      <c r="B186" s="8" t="s">
        <v>508</v>
      </c>
      <c r="C186" s="8" t="s">
        <v>509</v>
      </c>
      <c r="D186" s="22" t="s">
        <v>491</v>
      </c>
      <c r="E186" s="7">
        <v>0</v>
      </c>
      <c r="F186" s="55" t="s">
        <v>113</v>
      </c>
      <c r="G186" s="55" t="s">
        <v>113</v>
      </c>
      <c r="H186" s="27">
        <v>0</v>
      </c>
      <c r="I186" s="28">
        <v>0</v>
      </c>
      <c r="J186" s="9"/>
      <c r="K186" s="9">
        <f t="shared" si="10"/>
        <v>0</v>
      </c>
      <c r="L186" s="49">
        <f t="shared" si="11"/>
        <v>0</v>
      </c>
      <c r="M186" s="41">
        <f t="shared" si="14"/>
        <v>0</v>
      </c>
      <c r="N186" s="35"/>
      <c r="O186" s="65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H186" s="3">
        <f t="shared" si="12"/>
        <v>0</v>
      </c>
      <c r="BI186" s="4">
        <f t="shared" si="13"/>
        <v>0</v>
      </c>
    </row>
    <row r="187" spans="1:61" ht="39.950000000000003" hidden="1" customHeight="1">
      <c r="A187" s="7">
        <v>179</v>
      </c>
      <c r="B187" s="71" t="s">
        <v>510</v>
      </c>
      <c r="C187" s="8" t="s">
        <v>511</v>
      </c>
      <c r="D187" s="22" t="s">
        <v>512</v>
      </c>
      <c r="E187" s="7">
        <v>0</v>
      </c>
      <c r="F187" s="55" t="s">
        <v>113</v>
      </c>
      <c r="G187" s="55" t="s">
        <v>113</v>
      </c>
      <c r="H187" s="27">
        <v>0</v>
      </c>
      <c r="I187" s="28">
        <v>0</v>
      </c>
      <c r="J187" s="72"/>
      <c r="K187" s="9">
        <f t="shared" si="10"/>
        <v>0</v>
      </c>
      <c r="L187" s="49">
        <f t="shared" si="11"/>
        <v>0</v>
      </c>
      <c r="M187" s="41">
        <f t="shared" si="14"/>
        <v>0</v>
      </c>
      <c r="N187" s="35"/>
      <c r="O187" s="65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H187" s="3">
        <f t="shared" si="12"/>
        <v>0</v>
      </c>
      <c r="BI187" s="4">
        <f t="shared" si="13"/>
        <v>0</v>
      </c>
    </row>
    <row r="188" spans="1:61" ht="39.950000000000003" hidden="1" customHeight="1">
      <c r="A188" s="7">
        <v>180</v>
      </c>
      <c r="B188" s="71" t="s">
        <v>513</v>
      </c>
      <c r="C188" s="8" t="s">
        <v>514</v>
      </c>
      <c r="D188" s="22" t="s">
        <v>515</v>
      </c>
      <c r="E188" s="7">
        <v>0</v>
      </c>
      <c r="F188" s="55" t="s">
        <v>113</v>
      </c>
      <c r="G188" s="55" t="s">
        <v>113</v>
      </c>
      <c r="H188" s="27">
        <v>0</v>
      </c>
      <c r="I188" s="28">
        <v>0</v>
      </c>
      <c r="J188" s="72"/>
      <c r="K188" s="9">
        <f t="shared" si="10"/>
        <v>0</v>
      </c>
      <c r="L188" s="49">
        <f t="shared" si="11"/>
        <v>0</v>
      </c>
      <c r="M188" s="41">
        <f t="shared" si="14"/>
        <v>0</v>
      </c>
      <c r="N188" s="35"/>
      <c r="O188" s="65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H188" s="3">
        <f t="shared" si="12"/>
        <v>0</v>
      </c>
      <c r="BI188" s="4">
        <f t="shared" si="13"/>
        <v>0</v>
      </c>
    </row>
    <row r="189" spans="1:61" ht="39.950000000000003" hidden="1" customHeight="1">
      <c r="A189" s="7">
        <v>181</v>
      </c>
      <c r="B189" s="8" t="s">
        <v>516</v>
      </c>
      <c r="C189" s="8" t="s">
        <v>517</v>
      </c>
      <c r="D189" s="22" t="s">
        <v>518</v>
      </c>
      <c r="E189" s="7">
        <v>0</v>
      </c>
      <c r="F189" s="55" t="s">
        <v>113</v>
      </c>
      <c r="G189" s="55" t="s">
        <v>113</v>
      </c>
      <c r="H189" s="27">
        <v>0</v>
      </c>
      <c r="I189" s="28">
        <v>0</v>
      </c>
      <c r="J189" s="9"/>
      <c r="K189" s="9">
        <f t="shared" si="10"/>
        <v>0</v>
      </c>
      <c r="L189" s="49">
        <f t="shared" si="11"/>
        <v>0</v>
      </c>
      <c r="M189" s="41">
        <f t="shared" si="14"/>
        <v>0</v>
      </c>
      <c r="N189" s="35"/>
      <c r="O189" s="65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H189" s="3">
        <f t="shared" si="12"/>
        <v>0</v>
      </c>
      <c r="BI189" s="4">
        <f t="shared" si="13"/>
        <v>0</v>
      </c>
    </row>
    <row r="190" spans="1:61" ht="39.950000000000003" hidden="1" customHeight="1">
      <c r="A190" s="7">
        <v>182</v>
      </c>
      <c r="B190" s="8" t="s">
        <v>519</v>
      </c>
      <c r="C190" s="8" t="s">
        <v>517</v>
      </c>
      <c r="D190" s="22" t="s">
        <v>520</v>
      </c>
      <c r="E190" s="7">
        <v>0</v>
      </c>
      <c r="F190" s="55" t="s">
        <v>113</v>
      </c>
      <c r="G190" s="55" t="s">
        <v>113</v>
      </c>
      <c r="H190" s="27">
        <v>0</v>
      </c>
      <c r="I190" s="28">
        <v>0</v>
      </c>
      <c r="J190" s="9"/>
      <c r="K190" s="9">
        <f t="shared" si="10"/>
        <v>0</v>
      </c>
      <c r="L190" s="49">
        <f t="shared" si="11"/>
        <v>0</v>
      </c>
      <c r="M190" s="41">
        <f t="shared" si="14"/>
        <v>0</v>
      </c>
      <c r="N190" s="35"/>
      <c r="O190" s="65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H190" s="3">
        <f t="shared" si="12"/>
        <v>0</v>
      </c>
      <c r="BI190" s="4">
        <f t="shared" si="13"/>
        <v>0</v>
      </c>
    </row>
    <row r="191" spans="1:61" ht="39.950000000000003" hidden="1" customHeight="1">
      <c r="A191" s="7">
        <v>183</v>
      </c>
      <c r="B191" s="8" t="s">
        <v>521</v>
      </c>
      <c r="C191" s="8" t="s">
        <v>517</v>
      </c>
      <c r="D191" s="22" t="s">
        <v>522</v>
      </c>
      <c r="E191" s="7">
        <v>0</v>
      </c>
      <c r="F191" s="55" t="s">
        <v>113</v>
      </c>
      <c r="G191" s="55" t="s">
        <v>113</v>
      </c>
      <c r="H191" s="27">
        <v>0</v>
      </c>
      <c r="I191" s="28">
        <v>0</v>
      </c>
      <c r="J191" s="72"/>
      <c r="K191" s="9">
        <f t="shared" si="10"/>
        <v>0</v>
      </c>
      <c r="L191" s="49">
        <f t="shared" si="11"/>
        <v>0</v>
      </c>
      <c r="M191" s="41">
        <f t="shared" si="14"/>
        <v>0</v>
      </c>
      <c r="N191" s="35"/>
      <c r="O191" s="65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H191" s="3">
        <f t="shared" si="12"/>
        <v>0</v>
      </c>
      <c r="BI191" s="4">
        <f t="shared" si="13"/>
        <v>0</v>
      </c>
    </row>
    <row r="192" spans="1:61" ht="39.950000000000003" hidden="1" customHeight="1">
      <c r="A192" s="7">
        <v>184</v>
      </c>
      <c r="B192" s="8" t="s">
        <v>523</v>
      </c>
      <c r="C192" s="8" t="s">
        <v>524</v>
      </c>
      <c r="D192" s="22" t="s">
        <v>525</v>
      </c>
      <c r="E192" s="52">
        <v>1010</v>
      </c>
      <c r="F192" s="55">
        <v>1557</v>
      </c>
      <c r="G192" s="55">
        <v>1290</v>
      </c>
      <c r="H192" s="27">
        <v>0.25</v>
      </c>
      <c r="I192" s="28">
        <v>0.37859999999999999</v>
      </c>
      <c r="J192" s="63">
        <v>967.5</v>
      </c>
      <c r="K192" s="9">
        <f t="shared" si="10"/>
        <v>967.89</v>
      </c>
      <c r="L192" s="49">
        <f t="shared" si="11"/>
        <v>977175</v>
      </c>
      <c r="M192" s="41">
        <f>K192*E192</f>
        <v>977568.9</v>
      </c>
      <c r="N192" s="35"/>
      <c r="O192" s="65">
        <v>250</v>
      </c>
      <c r="P192" s="10"/>
      <c r="Q192" s="10"/>
      <c r="R192" s="10"/>
      <c r="S192" s="10">
        <v>15</v>
      </c>
      <c r="T192" s="10">
        <v>15</v>
      </c>
      <c r="U192" s="10">
        <v>25</v>
      </c>
      <c r="V192" s="10">
        <v>25</v>
      </c>
      <c r="W192" s="10">
        <v>50</v>
      </c>
      <c r="X192" s="10"/>
      <c r="Y192" s="10"/>
      <c r="Z192" s="10"/>
      <c r="AA192" s="10">
        <v>50</v>
      </c>
      <c r="AB192" s="10">
        <v>30</v>
      </c>
      <c r="AC192" s="10">
        <v>30</v>
      </c>
      <c r="AD192" s="10">
        <v>30</v>
      </c>
      <c r="AE192" s="10">
        <v>50</v>
      </c>
      <c r="AF192" s="10"/>
      <c r="AG192" s="10"/>
      <c r="AH192" s="10">
        <v>5</v>
      </c>
      <c r="AI192" s="10">
        <v>50</v>
      </c>
      <c r="AJ192" s="10">
        <v>50</v>
      </c>
      <c r="AK192" s="10"/>
      <c r="AL192" s="10">
        <v>100</v>
      </c>
      <c r="AM192" s="10"/>
      <c r="AN192" s="10"/>
      <c r="AO192" s="10"/>
      <c r="AP192" s="10"/>
      <c r="AQ192" s="10"/>
      <c r="AR192" s="10"/>
      <c r="AS192" s="10"/>
      <c r="AT192" s="10"/>
      <c r="AU192" s="10">
        <v>50</v>
      </c>
      <c r="AV192" s="10">
        <v>10</v>
      </c>
      <c r="AW192" s="10">
        <v>50</v>
      </c>
      <c r="AX192" s="10">
        <v>2</v>
      </c>
      <c r="AY192" s="10">
        <v>2</v>
      </c>
      <c r="AZ192" s="10">
        <v>50</v>
      </c>
      <c r="BA192" s="10">
        <v>5</v>
      </c>
      <c r="BB192" s="10">
        <v>2</v>
      </c>
      <c r="BC192" s="10">
        <v>2</v>
      </c>
      <c r="BD192" s="10">
        <v>50</v>
      </c>
      <c r="BE192" s="10">
        <v>2</v>
      </c>
      <c r="BF192" s="10">
        <v>10</v>
      </c>
      <c r="BH192" s="3">
        <f t="shared" si="12"/>
        <v>1010</v>
      </c>
      <c r="BI192" s="4">
        <f t="shared" si="13"/>
        <v>977175</v>
      </c>
    </row>
    <row r="193" spans="1:61" ht="39.950000000000003" hidden="1" customHeight="1">
      <c r="A193" s="7">
        <v>185</v>
      </c>
      <c r="B193" s="8" t="s">
        <v>526</v>
      </c>
      <c r="C193" s="8" t="s">
        <v>527</v>
      </c>
      <c r="D193" s="22" t="s">
        <v>525</v>
      </c>
      <c r="E193" s="7">
        <v>0</v>
      </c>
      <c r="F193" s="55" t="s">
        <v>113</v>
      </c>
      <c r="G193" s="55" t="s">
        <v>113</v>
      </c>
      <c r="H193" s="27">
        <v>0</v>
      </c>
      <c r="I193" s="28">
        <v>0</v>
      </c>
      <c r="J193" s="72"/>
      <c r="K193" s="9">
        <f t="shared" si="10"/>
        <v>0</v>
      </c>
      <c r="L193" s="49">
        <f t="shared" si="11"/>
        <v>0</v>
      </c>
      <c r="M193" s="41">
        <f t="shared" si="14"/>
        <v>0</v>
      </c>
      <c r="N193" s="35"/>
      <c r="O193" s="65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H193" s="3">
        <f t="shared" si="12"/>
        <v>0</v>
      </c>
      <c r="BI193" s="4">
        <f t="shared" si="13"/>
        <v>0</v>
      </c>
    </row>
    <row r="194" spans="1:61" ht="39.950000000000003" hidden="1" customHeight="1">
      <c r="A194" s="7">
        <v>186</v>
      </c>
      <c r="B194" s="71" t="s">
        <v>528</v>
      </c>
      <c r="C194" s="8" t="s">
        <v>529</v>
      </c>
      <c r="D194" s="22" t="s">
        <v>530</v>
      </c>
      <c r="E194" s="7">
        <v>0</v>
      </c>
      <c r="F194" s="55" t="s">
        <v>113</v>
      </c>
      <c r="G194" s="55" t="s">
        <v>113</v>
      </c>
      <c r="H194" s="27">
        <v>0</v>
      </c>
      <c r="I194" s="28">
        <v>0</v>
      </c>
      <c r="J194" s="72"/>
      <c r="K194" s="9">
        <f t="shared" si="10"/>
        <v>0</v>
      </c>
      <c r="L194" s="49">
        <f t="shared" si="11"/>
        <v>0</v>
      </c>
      <c r="M194" s="41">
        <f t="shared" si="14"/>
        <v>0</v>
      </c>
      <c r="N194" s="35"/>
      <c r="O194" s="65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H194" s="3">
        <f t="shared" si="12"/>
        <v>0</v>
      </c>
      <c r="BI194" s="4">
        <f t="shared" si="13"/>
        <v>0</v>
      </c>
    </row>
    <row r="195" spans="1:61" ht="39.950000000000003" hidden="1" customHeight="1">
      <c r="A195" s="7">
        <v>187</v>
      </c>
      <c r="B195" s="71" t="s">
        <v>531</v>
      </c>
      <c r="C195" s="8" t="s">
        <v>532</v>
      </c>
      <c r="D195" s="22" t="s">
        <v>533</v>
      </c>
      <c r="E195" s="7">
        <v>0</v>
      </c>
      <c r="F195" s="55" t="s">
        <v>113</v>
      </c>
      <c r="G195" s="55" t="s">
        <v>113</v>
      </c>
      <c r="H195" s="27">
        <v>0</v>
      </c>
      <c r="I195" s="28">
        <v>0</v>
      </c>
      <c r="J195" s="63"/>
      <c r="K195" s="9">
        <f t="shared" si="10"/>
        <v>0</v>
      </c>
      <c r="L195" s="49">
        <f t="shared" si="11"/>
        <v>0</v>
      </c>
      <c r="M195" s="41">
        <f t="shared" si="14"/>
        <v>0</v>
      </c>
      <c r="N195" s="35"/>
      <c r="O195" s="65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H195" s="3">
        <f t="shared" si="12"/>
        <v>0</v>
      </c>
      <c r="BI195" s="4">
        <f t="shared" si="13"/>
        <v>0</v>
      </c>
    </row>
    <row r="196" spans="1:61" ht="39.950000000000003" hidden="1" customHeight="1">
      <c r="A196" s="7">
        <v>188</v>
      </c>
      <c r="B196" s="71" t="s">
        <v>534</v>
      </c>
      <c r="C196" s="8" t="s">
        <v>524</v>
      </c>
      <c r="D196" s="22" t="s">
        <v>535</v>
      </c>
      <c r="E196" s="7">
        <v>0</v>
      </c>
      <c r="F196" s="55" t="s">
        <v>113</v>
      </c>
      <c r="G196" s="55" t="s">
        <v>113</v>
      </c>
      <c r="H196" s="27">
        <v>0</v>
      </c>
      <c r="I196" s="28">
        <v>0</v>
      </c>
      <c r="J196" s="72"/>
      <c r="K196" s="9">
        <f t="shared" si="10"/>
        <v>0</v>
      </c>
      <c r="L196" s="49">
        <f t="shared" si="11"/>
        <v>0</v>
      </c>
      <c r="M196" s="41">
        <f t="shared" si="14"/>
        <v>0</v>
      </c>
      <c r="N196" s="35"/>
      <c r="O196" s="65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H196" s="3">
        <f t="shared" si="12"/>
        <v>0</v>
      </c>
      <c r="BI196" s="4">
        <f t="shared" si="13"/>
        <v>0</v>
      </c>
    </row>
    <row r="197" spans="1:61" ht="39.950000000000003" hidden="1" customHeight="1">
      <c r="A197" s="7">
        <v>189</v>
      </c>
      <c r="B197" s="71" t="s">
        <v>536</v>
      </c>
      <c r="C197" s="8" t="s">
        <v>537</v>
      </c>
      <c r="D197" s="22" t="s">
        <v>535</v>
      </c>
      <c r="E197" s="52">
        <v>0</v>
      </c>
      <c r="F197" s="55" t="s">
        <v>113</v>
      </c>
      <c r="G197" s="55" t="s">
        <v>113</v>
      </c>
      <c r="H197" s="27">
        <v>0</v>
      </c>
      <c r="I197" s="28">
        <v>0</v>
      </c>
      <c r="J197" s="72"/>
      <c r="K197" s="9">
        <f t="shared" si="10"/>
        <v>0</v>
      </c>
      <c r="L197" s="49">
        <f t="shared" si="11"/>
        <v>0</v>
      </c>
      <c r="M197" s="41">
        <f t="shared" si="14"/>
        <v>0</v>
      </c>
      <c r="N197" s="35"/>
      <c r="O197" s="66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H197" s="3">
        <f t="shared" si="12"/>
        <v>0</v>
      </c>
      <c r="BI197" s="4">
        <f t="shared" si="13"/>
        <v>0</v>
      </c>
    </row>
    <row r="198" spans="1:61" ht="39.950000000000003" hidden="1" customHeight="1">
      <c r="A198" s="7">
        <v>190</v>
      </c>
      <c r="B198" s="71" t="s">
        <v>538</v>
      </c>
      <c r="C198" s="8" t="s">
        <v>539</v>
      </c>
      <c r="D198" s="22" t="s">
        <v>540</v>
      </c>
      <c r="E198" s="7">
        <v>0</v>
      </c>
      <c r="F198" s="55" t="s">
        <v>113</v>
      </c>
      <c r="G198" s="55" t="s">
        <v>113</v>
      </c>
      <c r="H198" s="27">
        <v>0</v>
      </c>
      <c r="I198" s="28">
        <v>0</v>
      </c>
      <c r="J198" s="72"/>
      <c r="K198" s="9">
        <f t="shared" si="10"/>
        <v>0</v>
      </c>
      <c r="L198" s="49">
        <f t="shared" si="11"/>
        <v>0</v>
      </c>
      <c r="M198" s="41">
        <f t="shared" si="14"/>
        <v>0</v>
      </c>
      <c r="N198" s="35"/>
      <c r="O198" s="65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H198" s="3">
        <f t="shared" si="12"/>
        <v>0</v>
      </c>
      <c r="BI198" s="4">
        <f t="shared" si="13"/>
        <v>0</v>
      </c>
    </row>
    <row r="199" spans="1:61" ht="39.950000000000003" hidden="1" customHeight="1">
      <c r="A199" s="7">
        <v>191</v>
      </c>
      <c r="B199" s="8" t="s">
        <v>541</v>
      </c>
      <c r="C199" s="8" t="s">
        <v>539</v>
      </c>
      <c r="D199" s="22" t="s">
        <v>542</v>
      </c>
      <c r="E199" s="7">
        <v>0</v>
      </c>
      <c r="F199" s="55" t="s">
        <v>113</v>
      </c>
      <c r="G199" s="55" t="s">
        <v>113</v>
      </c>
      <c r="H199" s="27">
        <v>0</v>
      </c>
      <c r="I199" s="28">
        <v>0</v>
      </c>
      <c r="J199" s="9"/>
      <c r="K199" s="9">
        <f t="shared" si="10"/>
        <v>0</v>
      </c>
      <c r="L199" s="49">
        <f t="shared" si="11"/>
        <v>0</v>
      </c>
      <c r="M199" s="41">
        <f t="shared" si="14"/>
        <v>0</v>
      </c>
      <c r="N199" s="35"/>
      <c r="O199" s="65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H199" s="3">
        <f t="shared" si="12"/>
        <v>0</v>
      </c>
      <c r="BI199" s="4">
        <f t="shared" si="13"/>
        <v>0</v>
      </c>
    </row>
    <row r="200" spans="1:61" ht="39.950000000000003" hidden="1" customHeight="1">
      <c r="A200" s="7">
        <v>192</v>
      </c>
      <c r="B200" s="8" t="s">
        <v>543</v>
      </c>
      <c r="C200" s="8" t="s">
        <v>544</v>
      </c>
      <c r="D200" s="22" t="s">
        <v>542</v>
      </c>
      <c r="E200" s="7">
        <v>0</v>
      </c>
      <c r="F200" s="55" t="s">
        <v>113</v>
      </c>
      <c r="G200" s="55" t="s">
        <v>113</v>
      </c>
      <c r="H200" s="27">
        <v>0</v>
      </c>
      <c r="I200" s="28">
        <v>0</v>
      </c>
      <c r="J200" s="9"/>
      <c r="K200" s="9">
        <f t="shared" si="10"/>
        <v>0</v>
      </c>
      <c r="L200" s="49">
        <f t="shared" si="11"/>
        <v>0</v>
      </c>
      <c r="M200" s="41">
        <f t="shared" si="14"/>
        <v>0</v>
      </c>
      <c r="N200" s="35"/>
      <c r="O200" s="65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H200" s="3">
        <f t="shared" si="12"/>
        <v>0</v>
      </c>
      <c r="BI200" s="4">
        <f t="shared" si="13"/>
        <v>0</v>
      </c>
    </row>
    <row r="201" spans="1:61" ht="39.950000000000003" hidden="1" customHeight="1">
      <c r="A201" s="7">
        <v>193</v>
      </c>
      <c r="B201" s="71" t="s">
        <v>545</v>
      </c>
      <c r="C201" s="8" t="s">
        <v>546</v>
      </c>
      <c r="D201" s="22" t="s">
        <v>547</v>
      </c>
      <c r="E201" s="7">
        <v>0</v>
      </c>
      <c r="F201" s="55" t="s">
        <v>113</v>
      </c>
      <c r="G201" s="55" t="s">
        <v>113</v>
      </c>
      <c r="H201" s="27">
        <v>0</v>
      </c>
      <c r="I201" s="28">
        <v>0</v>
      </c>
      <c r="J201" s="72"/>
      <c r="K201" s="9">
        <f t="shared" si="10"/>
        <v>0</v>
      </c>
      <c r="L201" s="49">
        <f t="shared" si="11"/>
        <v>0</v>
      </c>
      <c r="M201" s="41">
        <f t="shared" si="14"/>
        <v>0</v>
      </c>
      <c r="N201" s="35"/>
      <c r="O201" s="65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H201" s="3">
        <f t="shared" si="12"/>
        <v>0</v>
      </c>
      <c r="BI201" s="4">
        <f t="shared" si="13"/>
        <v>0</v>
      </c>
    </row>
    <row r="202" spans="1:61" ht="39.950000000000003" hidden="1" customHeight="1">
      <c r="A202" s="7">
        <v>194</v>
      </c>
      <c r="B202" s="71" t="s">
        <v>548</v>
      </c>
      <c r="C202" s="8" t="s">
        <v>549</v>
      </c>
      <c r="D202" s="22" t="s">
        <v>47</v>
      </c>
      <c r="E202" s="7">
        <v>0</v>
      </c>
      <c r="F202" s="55" t="s">
        <v>113</v>
      </c>
      <c r="G202" s="55" t="s">
        <v>113</v>
      </c>
      <c r="H202" s="27">
        <v>0</v>
      </c>
      <c r="I202" s="28">
        <v>0</v>
      </c>
      <c r="J202" s="72"/>
      <c r="K202" s="9">
        <f t="shared" ref="K202:K265" si="15">ROUND(J202/(1-0.04%),2)</f>
        <v>0</v>
      </c>
      <c r="L202" s="49">
        <f t="shared" ref="L202:L215" si="16">J202*E202</f>
        <v>0</v>
      </c>
      <c r="M202" s="41">
        <f t="shared" ref="M202:M265" si="17">K202*E202</f>
        <v>0</v>
      </c>
      <c r="N202" s="35"/>
      <c r="O202" s="65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H202" s="3">
        <f t="shared" ref="BH202:BH215" si="18">SUM(O202:BF202)</f>
        <v>0</v>
      </c>
      <c r="BI202" s="4">
        <f t="shared" ref="BI202:BI265" si="19">BH202*J202</f>
        <v>0</v>
      </c>
    </row>
    <row r="203" spans="1:61" ht="39.950000000000003" hidden="1" customHeight="1">
      <c r="A203" s="7">
        <v>195</v>
      </c>
      <c r="B203" s="71" t="s">
        <v>550</v>
      </c>
      <c r="C203" s="8" t="s">
        <v>551</v>
      </c>
      <c r="D203" s="22" t="s">
        <v>47</v>
      </c>
      <c r="E203" s="7">
        <v>0</v>
      </c>
      <c r="F203" s="55" t="s">
        <v>113</v>
      </c>
      <c r="G203" s="55" t="s">
        <v>113</v>
      </c>
      <c r="H203" s="27">
        <v>0</v>
      </c>
      <c r="I203" s="28">
        <v>0</v>
      </c>
      <c r="J203" s="9"/>
      <c r="K203" s="9">
        <f t="shared" si="15"/>
        <v>0</v>
      </c>
      <c r="L203" s="49">
        <f t="shared" si="16"/>
        <v>0</v>
      </c>
      <c r="M203" s="41">
        <f t="shared" si="17"/>
        <v>0</v>
      </c>
      <c r="N203" s="35"/>
      <c r="O203" s="65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H203" s="3">
        <f t="shared" si="18"/>
        <v>0</v>
      </c>
      <c r="BI203" s="4">
        <f t="shared" si="19"/>
        <v>0</v>
      </c>
    </row>
    <row r="204" spans="1:61" ht="39.950000000000003" hidden="1" customHeight="1">
      <c r="A204" s="7">
        <v>196</v>
      </c>
      <c r="B204" s="8" t="s">
        <v>552</v>
      </c>
      <c r="C204" s="8" t="s">
        <v>553</v>
      </c>
      <c r="D204" s="22" t="s">
        <v>47</v>
      </c>
      <c r="E204" s="7">
        <v>0</v>
      </c>
      <c r="F204" s="55" t="s">
        <v>113</v>
      </c>
      <c r="G204" s="55" t="s">
        <v>113</v>
      </c>
      <c r="H204" s="27">
        <v>0</v>
      </c>
      <c r="I204" s="28">
        <v>0</v>
      </c>
      <c r="J204" s="9"/>
      <c r="K204" s="9">
        <f t="shared" si="15"/>
        <v>0</v>
      </c>
      <c r="L204" s="49">
        <f t="shared" si="16"/>
        <v>0</v>
      </c>
      <c r="M204" s="41">
        <f t="shared" si="17"/>
        <v>0</v>
      </c>
      <c r="N204" s="35"/>
      <c r="O204" s="65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H204" s="3">
        <f t="shared" si="18"/>
        <v>0</v>
      </c>
      <c r="BI204" s="4">
        <f t="shared" si="19"/>
        <v>0</v>
      </c>
    </row>
    <row r="205" spans="1:61" ht="39.950000000000003" hidden="1" customHeight="1">
      <c r="A205" s="7">
        <v>197</v>
      </c>
      <c r="B205" s="71" t="s">
        <v>554</v>
      </c>
      <c r="C205" s="8" t="s">
        <v>555</v>
      </c>
      <c r="D205" s="22" t="s">
        <v>47</v>
      </c>
      <c r="E205" s="7">
        <v>20</v>
      </c>
      <c r="F205" s="55">
        <v>48832</v>
      </c>
      <c r="G205" s="55">
        <v>38065</v>
      </c>
      <c r="H205" s="27">
        <v>0.25</v>
      </c>
      <c r="I205" s="28">
        <v>0.41539999999999999</v>
      </c>
      <c r="J205" s="72">
        <v>28548.75</v>
      </c>
      <c r="K205" s="9">
        <f t="shared" si="15"/>
        <v>28560.17</v>
      </c>
      <c r="L205" s="49">
        <f t="shared" si="16"/>
        <v>570975</v>
      </c>
      <c r="M205" s="41">
        <f t="shared" si="17"/>
        <v>571203.39999999991</v>
      </c>
      <c r="N205" s="35"/>
      <c r="O205" s="65">
        <v>10</v>
      </c>
      <c r="P205" s="10"/>
      <c r="Q205" s="10"/>
      <c r="R205" s="10"/>
      <c r="S205" s="10"/>
      <c r="T205" s="10"/>
      <c r="U205" s="10"/>
      <c r="V205" s="10"/>
      <c r="W205" s="10">
        <v>10</v>
      </c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H205" s="3">
        <f t="shared" si="18"/>
        <v>20</v>
      </c>
      <c r="BI205" s="4">
        <f t="shared" si="19"/>
        <v>570975</v>
      </c>
    </row>
    <row r="206" spans="1:61" ht="39.950000000000003" hidden="1" customHeight="1">
      <c r="A206" s="7">
        <v>198</v>
      </c>
      <c r="B206" s="8" t="s">
        <v>556</v>
      </c>
      <c r="C206" s="8" t="s">
        <v>557</v>
      </c>
      <c r="D206" s="22" t="s">
        <v>47</v>
      </c>
      <c r="E206" s="7">
        <v>0</v>
      </c>
      <c r="F206" s="55" t="s">
        <v>113</v>
      </c>
      <c r="G206" s="55" t="s">
        <v>113</v>
      </c>
      <c r="H206" s="27">
        <v>0</v>
      </c>
      <c r="I206" s="28">
        <v>0</v>
      </c>
      <c r="J206" s="72"/>
      <c r="K206" s="9">
        <f t="shared" si="15"/>
        <v>0</v>
      </c>
      <c r="L206" s="49">
        <f t="shared" si="16"/>
        <v>0</v>
      </c>
      <c r="M206" s="41">
        <f t="shared" si="17"/>
        <v>0</v>
      </c>
      <c r="N206" s="35"/>
      <c r="O206" s="65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H206" s="3">
        <f t="shared" si="18"/>
        <v>0</v>
      </c>
      <c r="BI206" s="4">
        <f t="shared" si="19"/>
        <v>0</v>
      </c>
    </row>
    <row r="207" spans="1:61" ht="39.950000000000003" hidden="1" customHeight="1">
      <c r="A207" s="7">
        <v>199</v>
      </c>
      <c r="B207" s="71" t="s">
        <v>558</v>
      </c>
      <c r="C207" s="8" t="s">
        <v>559</v>
      </c>
      <c r="D207" s="22" t="s">
        <v>47</v>
      </c>
      <c r="E207" s="7">
        <v>0</v>
      </c>
      <c r="F207" s="55" t="s">
        <v>113</v>
      </c>
      <c r="G207" s="55" t="s">
        <v>113</v>
      </c>
      <c r="H207" s="27">
        <v>0</v>
      </c>
      <c r="I207" s="28">
        <v>0</v>
      </c>
      <c r="J207" s="9"/>
      <c r="K207" s="9">
        <f t="shared" si="15"/>
        <v>0</v>
      </c>
      <c r="L207" s="49">
        <f t="shared" si="16"/>
        <v>0</v>
      </c>
      <c r="M207" s="41">
        <f t="shared" si="17"/>
        <v>0</v>
      </c>
      <c r="N207" s="35"/>
      <c r="O207" s="65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H207" s="3">
        <f t="shared" si="18"/>
        <v>0</v>
      </c>
      <c r="BI207" s="4">
        <f t="shared" si="19"/>
        <v>0</v>
      </c>
    </row>
    <row r="208" spans="1:61" ht="39.950000000000003" hidden="1" customHeight="1">
      <c r="A208" s="7">
        <v>200</v>
      </c>
      <c r="B208" s="8" t="s">
        <v>560</v>
      </c>
      <c r="C208" s="8" t="s">
        <v>561</v>
      </c>
      <c r="D208" s="22" t="s">
        <v>47</v>
      </c>
      <c r="E208" s="7">
        <v>0</v>
      </c>
      <c r="F208" s="55" t="s">
        <v>113</v>
      </c>
      <c r="G208" s="55" t="s">
        <v>113</v>
      </c>
      <c r="H208" s="27">
        <v>0</v>
      </c>
      <c r="I208" s="28">
        <v>0</v>
      </c>
      <c r="J208" s="72"/>
      <c r="K208" s="9">
        <f t="shared" si="15"/>
        <v>0</v>
      </c>
      <c r="L208" s="49">
        <f t="shared" si="16"/>
        <v>0</v>
      </c>
      <c r="M208" s="41">
        <f t="shared" si="17"/>
        <v>0</v>
      </c>
      <c r="N208" s="35"/>
      <c r="O208" s="65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H208" s="3">
        <f t="shared" si="18"/>
        <v>0</v>
      </c>
      <c r="BI208" s="4">
        <f t="shared" si="19"/>
        <v>0</v>
      </c>
    </row>
    <row r="209" spans="1:61" ht="43.5" hidden="1" customHeight="1">
      <c r="A209" s="7">
        <v>201</v>
      </c>
      <c r="B209" s="71" t="s">
        <v>562</v>
      </c>
      <c r="C209" s="8" t="s">
        <v>563</v>
      </c>
      <c r="D209" s="22" t="s">
        <v>47</v>
      </c>
      <c r="E209" s="7">
        <v>131</v>
      </c>
      <c r="F209" s="55">
        <v>2831</v>
      </c>
      <c r="G209" s="55">
        <v>2081</v>
      </c>
      <c r="H209" s="27">
        <v>0.2</v>
      </c>
      <c r="I209" s="28">
        <v>0.41189999999999999</v>
      </c>
      <c r="J209" s="72">
        <v>1664.8</v>
      </c>
      <c r="K209" s="9">
        <f t="shared" si="15"/>
        <v>1665.47</v>
      </c>
      <c r="L209" s="49">
        <f t="shared" si="16"/>
        <v>218088.8</v>
      </c>
      <c r="M209" s="41">
        <f t="shared" si="17"/>
        <v>218176.57</v>
      </c>
      <c r="N209" s="35"/>
      <c r="O209" s="65">
        <v>20</v>
      </c>
      <c r="P209" s="10"/>
      <c r="Q209" s="10"/>
      <c r="R209" s="10"/>
      <c r="S209" s="10">
        <v>2</v>
      </c>
      <c r="T209" s="10"/>
      <c r="U209" s="10">
        <v>5</v>
      </c>
      <c r="V209" s="10">
        <v>5</v>
      </c>
      <c r="W209" s="10">
        <v>10</v>
      </c>
      <c r="X209" s="10"/>
      <c r="Y209" s="10"/>
      <c r="Z209" s="10"/>
      <c r="AA209" s="10">
        <v>10</v>
      </c>
      <c r="AB209" s="10"/>
      <c r="AC209" s="10"/>
      <c r="AD209" s="10"/>
      <c r="AE209" s="10">
        <v>5</v>
      </c>
      <c r="AF209" s="10"/>
      <c r="AG209" s="10"/>
      <c r="AH209" s="10">
        <v>2</v>
      </c>
      <c r="AI209" s="10">
        <v>10</v>
      </c>
      <c r="AJ209" s="10">
        <v>10</v>
      </c>
      <c r="AK209" s="10"/>
      <c r="AL209" s="10">
        <v>10</v>
      </c>
      <c r="AM209" s="10"/>
      <c r="AN209" s="10"/>
      <c r="AO209" s="10"/>
      <c r="AP209" s="10"/>
      <c r="AQ209" s="10"/>
      <c r="AR209" s="10"/>
      <c r="AS209" s="10"/>
      <c r="AT209" s="10"/>
      <c r="AU209" s="10">
        <v>10</v>
      </c>
      <c r="AV209" s="10">
        <v>5</v>
      </c>
      <c r="AW209" s="10">
        <v>10</v>
      </c>
      <c r="AX209" s="10"/>
      <c r="AY209" s="10"/>
      <c r="AZ209" s="10">
        <v>10</v>
      </c>
      <c r="BA209" s="10"/>
      <c r="BB209" s="10"/>
      <c r="BC209" s="10"/>
      <c r="BD209" s="10">
        <v>5</v>
      </c>
      <c r="BE209" s="10"/>
      <c r="BF209" s="10">
        <v>2</v>
      </c>
      <c r="BH209" s="3">
        <f t="shared" si="18"/>
        <v>131</v>
      </c>
      <c r="BI209" s="4">
        <f t="shared" si="19"/>
        <v>218088.8</v>
      </c>
    </row>
    <row r="210" spans="1:61" ht="39.950000000000003" hidden="1" customHeight="1">
      <c r="A210" s="7">
        <v>202</v>
      </c>
      <c r="B210" s="8" t="s">
        <v>564</v>
      </c>
      <c r="C210" s="8" t="s">
        <v>565</v>
      </c>
      <c r="D210" s="22" t="s">
        <v>47</v>
      </c>
      <c r="E210" s="7">
        <v>0</v>
      </c>
      <c r="F210" s="55" t="s">
        <v>113</v>
      </c>
      <c r="G210" s="55" t="s">
        <v>113</v>
      </c>
      <c r="H210" s="27">
        <v>0</v>
      </c>
      <c r="I210" s="28">
        <v>0</v>
      </c>
      <c r="J210" s="9"/>
      <c r="K210" s="9">
        <f t="shared" si="15"/>
        <v>0</v>
      </c>
      <c r="L210" s="49">
        <f t="shared" si="16"/>
        <v>0</v>
      </c>
      <c r="M210" s="41">
        <f t="shared" si="17"/>
        <v>0</v>
      </c>
      <c r="N210" s="35"/>
      <c r="O210" s="65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H210" s="3">
        <f t="shared" si="18"/>
        <v>0</v>
      </c>
      <c r="BI210" s="4">
        <f t="shared" si="19"/>
        <v>0</v>
      </c>
    </row>
    <row r="211" spans="1:61" ht="39.950000000000003" hidden="1" customHeight="1">
      <c r="A211" s="7">
        <v>203</v>
      </c>
      <c r="B211" s="8" t="s">
        <v>566</v>
      </c>
      <c r="C211" s="8" t="s">
        <v>567</v>
      </c>
      <c r="D211" s="22" t="s">
        <v>47</v>
      </c>
      <c r="E211" s="7">
        <v>73</v>
      </c>
      <c r="F211" s="60">
        <v>12354</v>
      </c>
      <c r="G211" s="60">
        <v>7720</v>
      </c>
      <c r="H211" s="61">
        <v>0.2</v>
      </c>
      <c r="I211" s="62">
        <v>0.50009999999999999</v>
      </c>
      <c r="J211" s="72">
        <v>6176</v>
      </c>
      <c r="K211" s="9">
        <f t="shared" si="15"/>
        <v>6178.47</v>
      </c>
      <c r="L211" s="49">
        <f t="shared" si="16"/>
        <v>450848</v>
      </c>
      <c r="M211" s="41">
        <f t="shared" si="17"/>
        <v>451028.31</v>
      </c>
      <c r="N211" s="35"/>
      <c r="O211" s="65">
        <v>20</v>
      </c>
      <c r="P211" s="10"/>
      <c r="Q211" s="10"/>
      <c r="R211" s="10"/>
      <c r="S211" s="10"/>
      <c r="T211" s="10"/>
      <c r="U211" s="10">
        <v>5</v>
      </c>
      <c r="V211" s="10">
        <v>4</v>
      </c>
      <c r="W211" s="10">
        <v>4</v>
      </c>
      <c r="X211" s="10"/>
      <c r="Y211" s="10"/>
      <c r="Z211" s="10"/>
      <c r="AA211" s="10">
        <v>5</v>
      </c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>
        <v>10</v>
      </c>
      <c r="AP211" s="10"/>
      <c r="AQ211" s="10"/>
      <c r="AR211" s="10"/>
      <c r="AS211" s="10"/>
      <c r="AT211" s="10"/>
      <c r="AU211" s="10">
        <v>5</v>
      </c>
      <c r="AV211" s="10"/>
      <c r="AW211" s="10">
        <v>5</v>
      </c>
      <c r="AX211" s="10"/>
      <c r="AY211" s="10">
        <v>5</v>
      </c>
      <c r="AZ211" s="10">
        <v>2</v>
      </c>
      <c r="BA211" s="10"/>
      <c r="BB211" s="10"/>
      <c r="BC211" s="10">
        <v>2</v>
      </c>
      <c r="BD211" s="10">
        <v>2</v>
      </c>
      <c r="BE211" s="10">
        <v>2</v>
      </c>
      <c r="BF211" s="10">
        <v>2</v>
      </c>
      <c r="BH211" s="3">
        <f t="shared" si="18"/>
        <v>73</v>
      </c>
      <c r="BI211" s="4">
        <f t="shared" si="19"/>
        <v>450848</v>
      </c>
    </row>
    <row r="212" spans="1:61" ht="39.950000000000003" hidden="1" customHeight="1">
      <c r="A212" s="7">
        <v>204</v>
      </c>
      <c r="B212" s="8" t="s">
        <v>568</v>
      </c>
      <c r="C212" s="8" t="s">
        <v>569</v>
      </c>
      <c r="D212" s="22" t="s">
        <v>47</v>
      </c>
      <c r="E212" s="7">
        <v>0</v>
      </c>
      <c r="F212" s="60" t="s">
        <v>113</v>
      </c>
      <c r="G212" s="60" t="s">
        <v>113</v>
      </c>
      <c r="H212" s="61">
        <v>0</v>
      </c>
      <c r="I212" s="62">
        <v>0</v>
      </c>
      <c r="J212" s="9"/>
      <c r="K212" s="9">
        <f t="shared" si="15"/>
        <v>0</v>
      </c>
      <c r="L212" s="49">
        <f t="shared" si="16"/>
        <v>0</v>
      </c>
      <c r="M212" s="41">
        <f t="shared" si="17"/>
        <v>0</v>
      </c>
      <c r="N212" s="35"/>
      <c r="O212" s="65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H212" s="3">
        <f t="shared" si="18"/>
        <v>0</v>
      </c>
      <c r="BI212" s="4">
        <f t="shared" si="19"/>
        <v>0</v>
      </c>
    </row>
    <row r="213" spans="1:61" ht="39.950000000000003" hidden="1" customHeight="1">
      <c r="A213" s="7">
        <v>205</v>
      </c>
      <c r="B213" s="8" t="s">
        <v>570</v>
      </c>
      <c r="C213" s="8" t="s">
        <v>571</v>
      </c>
      <c r="D213" s="22" t="s">
        <v>47</v>
      </c>
      <c r="E213" s="7">
        <v>50</v>
      </c>
      <c r="F213" s="60">
        <v>3533</v>
      </c>
      <c r="G213" s="60">
        <v>2036</v>
      </c>
      <c r="H213" s="61">
        <v>0.2</v>
      </c>
      <c r="I213" s="62">
        <v>0.53900000000000003</v>
      </c>
      <c r="J213" s="72">
        <v>1628.8</v>
      </c>
      <c r="K213" s="9">
        <f t="shared" si="15"/>
        <v>1629.45</v>
      </c>
      <c r="L213" s="49">
        <f t="shared" si="16"/>
        <v>81440</v>
      </c>
      <c r="M213" s="41">
        <f t="shared" si="17"/>
        <v>81472.5</v>
      </c>
      <c r="N213" s="35"/>
      <c r="O213" s="65">
        <v>50</v>
      </c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H213" s="3">
        <f t="shared" si="18"/>
        <v>50</v>
      </c>
      <c r="BI213" s="4">
        <f t="shared" si="19"/>
        <v>81440</v>
      </c>
    </row>
    <row r="214" spans="1:61" ht="39.950000000000003" hidden="1" customHeight="1">
      <c r="A214" s="7">
        <v>206</v>
      </c>
      <c r="B214" s="8" t="s">
        <v>572</v>
      </c>
      <c r="C214" s="8" t="s">
        <v>573</v>
      </c>
      <c r="D214" s="22" t="s">
        <v>47</v>
      </c>
      <c r="E214" s="7">
        <v>0</v>
      </c>
      <c r="F214" s="55" t="s">
        <v>113</v>
      </c>
      <c r="G214" s="55" t="s">
        <v>113</v>
      </c>
      <c r="H214" s="27">
        <v>0</v>
      </c>
      <c r="I214" s="28">
        <v>0</v>
      </c>
      <c r="J214" s="9"/>
      <c r="K214" s="9">
        <f t="shared" si="15"/>
        <v>0</v>
      </c>
      <c r="L214" s="49">
        <f t="shared" si="16"/>
        <v>0</v>
      </c>
      <c r="M214" s="41">
        <f t="shared" si="17"/>
        <v>0</v>
      </c>
      <c r="N214" s="35"/>
      <c r="O214" s="65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H214" s="3">
        <f t="shared" si="18"/>
        <v>0</v>
      </c>
      <c r="BI214" s="4">
        <f t="shared" si="19"/>
        <v>0</v>
      </c>
    </row>
    <row r="215" spans="1:61" ht="39.950000000000003" hidden="1" customHeight="1">
      <c r="A215" s="7">
        <v>207</v>
      </c>
      <c r="B215" s="8" t="s">
        <v>574</v>
      </c>
      <c r="C215" s="8" t="s">
        <v>575</v>
      </c>
      <c r="D215" s="22" t="s">
        <v>47</v>
      </c>
      <c r="E215" s="7">
        <v>514</v>
      </c>
      <c r="F215" s="55">
        <v>1471</v>
      </c>
      <c r="G215" s="55">
        <v>1365</v>
      </c>
      <c r="H215" s="27">
        <v>0.25</v>
      </c>
      <c r="I215" s="28">
        <v>0.30399999999999999</v>
      </c>
      <c r="J215" s="72">
        <v>1023.75</v>
      </c>
      <c r="K215" s="9">
        <f t="shared" si="15"/>
        <v>1024.1600000000001</v>
      </c>
      <c r="L215" s="49">
        <f t="shared" si="16"/>
        <v>526207.5</v>
      </c>
      <c r="M215" s="41">
        <f t="shared" si="17"/>
        <v>526418.24</v>
      </c>
      <c r="N215" s="35"/>
      <c r="O215" s="65">
        <v>80</v>
      </c>
      <c r="P215" s="10"/>
      <c r="Q215" s="10"/>
      <c r="R215" s="10"/>
      <c r="S215" s="10">
        <v>4</v>
      </c>
      <c r="T215" s="10"/>
      <c r="U215" s="10">
        <v>10</v>
      </c>
      <c r="V215" s="10">
        <v>10</v>
      </c>
      <c r="W215" s="10">
        <v>40</v>
      </c>
      <c r="X215" s="10"/>
      <c r="Y215" s="10"/>
      <c r="Z215" s="10"/>
      <c r="AA215" s="10">
        <v>40</v>
      </c>
      <c r="AB215" s="10"/>
      <c r="AC215" s="10"/>
      <c r="AD215" s="10"/>
      <c r="AE215" s="10">
        <v>10</v>
      </c>
      <c r="AF215" s="10"/>
      <c r="AG215" s="10"/>
      <c r="AH215" s="10">
        <v>5</v>
      </c>
      <c r="AI215" s="10">
        <v>50</v>
      </c>
      <c r="AJ215" s="10">
        <v>40</v>
      </c>
      <c r="AK215" s="10"/>
      <c r="AL215" s="10">
        <v>40</v>
      </c>
      <c r="AM215" s="10"/>
      <c r="AN215" s="10"/>
      <c r="AO215" s="10"/>
      <c r="AP215" s="10"/>
      <c r="AQ215" s="10"/>
      <c r="AR215" s="10"/>
      <c r="AS215" s="10"/>
      <c r="AT215" s="10"/>
      <c r="AU215" s="10">
        <v>40</v>
      </c>
      <c r="AV215" s="10">
        <v>5</v>
      </c>
      <c r="AW215" s="10">
        <v>40</v>
      </c>
      <c r="AX215" s="10"/>
      <c r="AY215" s="10"/>
      <c r="AZ215" s="10">
        <v>40</v>
      </c>
      <c r="BA215" s="10">
        <v>5</v>
      </c>
      <c r="BB215" s="10">
        <v>5</v>
      </c>
      <c r="BC215" s="10">
        <v>5</v>
      </c>
      <c r="BD215" s="10">
        <v>40</v>
      </c>
      <c r="BE215" s="10"/>
      <c r="BF215" s="10">
        <v>5</v>
      </c>
      <c r="BH215" s="3">
        <f t="shared" si="18"/>
        <v>514</v>
      </c>
      <c r="BI215" s="4">
        <f t="shared" si="19"/>
        <v>526207.5</v>
      </c>
    </row>
    <row r="216" spans="1:61" ht="39.950000000000003" hidden="1" customHeight="1">
      <c r="A216" s="11">
        <v>208</v>
      </c>
      <c r="B216" s="12" t="s">
        <v>576</v>
      </c>
      <c r="C216" s="12" t="s">
        <v>577</v>
      </c>
      <c r="D216" s="23" t="s">
        <v>47</v>
      </c>
      <c r="E216" s="11">
        <v>0</v>
      </c>
      <c r="F216" s="56" t="s">
        <v>113</v>
      </c>
      <c r="G216" s="56" t="s">
        <v>113</v>
      </c>
      <c r="H216" s="36">
        <v>0</v>
      </c>
      <c r="I216" s="28">
        <v>0</v>
      </c>
      <c r="J216" s="69"/>
      <c r="K216" s="9">
        <f t="shared" si="15"/>
        <v>0</v>
      </c>
      <c r="L216" s="56">
        <f>J216*E216</f>
        <v>0</v>
      </c>
      <c r="M216" s="56">
        <f t="shared" si="17"/>
        <v>0</v>
      </c>
      <c r="N216" s="35"/>
      <c r="O216" s="67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H216" s="20">
        <f>SUM(O216:BF216)</f>
        <v>0</v>
      </c>
      <c r="BI216" s="64">
        <f t="shared" si="19"/>
        <v>0</v>
      </c>
    </row>
    <row r="217" spans="1:61" ht="39.950000000000003" hidden="1" customHeight="1">
      <c r="A217" s="11">
        <v>209</v>
      </c>
      <c r="B217" s="12" t="s">
        <v>578</v>
      </c>
      <c r="C217" s="12" t="s">
        <v>577</v>
      </c>
      <c r="D217" s="23" t="s">
        <v>47</v>
      </c>
      <c r="E217" s="11">
        <v>0</v>
      </c>
      <c r="F217" s="56" t="s">
        <v>113</v>
      </c>
      <c r="G217" s="56" t="s">
        <v>113</v>
      </c>
      <c r="H217" s="36">
        <v>0</v>
      </c>
      <c r="I217" s="28">
        <v>0</v>
      </c>
      <c r="J217" s="69"/>
      <c r="K217" s="9">
        <f t="shared" si="15"/>
        <v>0</v>
      </c>
      <c r="L217" s="56">
        <f t="shared" ref="L217:L280" si="20">J217*E217</f>
        <v>0</v>
      </c>
      <c r="M217" s="56">
        <f t="shared" si="17"/>
        <v>0</v>
      </c>
      <c r="N217" s="35"/>
      <c r="O217" s="67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H217" s="20">
        <f t="shared" ref="BH217:BH280" si="21">SUM(O217:BF217)</f>
        <v>0</v>
      </c>
      <c r="BI217" s="64">
        <f t="shared" si="19"/>
        <v>0</v>
      </c>
    </row>
    <row r="218" spans="1:61" ht="39.950000000000003" hidden="1" customHeight="1">
      <c r="A218" s="11">
        <v>210</v>
      </c>
      <c r="B218" s="12" t="s">
        <v>579</v>
      </c>
      <c r="C218" s="12" t="s">
        <v>580</v>
      </c>
      <c r="D218" s="23" t="s">
        <v>47</v>
      </c>
      <c r="E218" s="11">
        <v>0</v>
      </c>
      <c r="F218" s="56" t="s">
        <v>113</v>
      </c>
      <c r="G218" s="56" t="s">
        <v>113</v>
      </c>
      <c r="H218" s="36">
        <v>0</v>
      </c>
      <c r="I218" s="28">
        <v>0</v>
      </c>
      <c r="J218" s="69"/>
      <c r="K218" s="9">
        <f t="shared" si="15"/>
        <v>0</v>
      </c>
      <c r="L218" s="56">
        <f t="shared" si="20"/>
        <v>0</v>
      </c>
      <c r="M218" s="56">
        <f t="shared" si="17"/>
        <v>0</v>
      </c>
      <c r="N218" s="35"/>
      <c r="O218" s="67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H218" s="20">
        <f t="shared" si="21"/>
        <v>0</v>
      </c>
      <c r="BI218" s="64">
        <f t="shared" si="19"/>
        <v>0</v>
      </c>
    </row>
    <row r="219" spans="1:61" ht="39.950000000000003" hidden="1" customHeight="1">
      <c r="A219" s="11">
        <v>211</v>
      </c>
      <c r="B219" s="12" t="s">
        <v>581</v>
      </c>
      <c r="C219" s="12" t="s">
        <v>580</v>
      </c>
      <c r="D219" s="23" t="s">
        <v>47</v>
      </c>
      <c r="E219" s="11">
        <v>60</v>
      </c>
      <c r="F219" s="56">
        <v>3360</v>
      </c>
      <c r="G219" s="56">
        <v>1540</v>
      </c>
      <c r="H219" s="36">
        <v>0.2</v>
      </c>
      <c r="I219" s="28">
        <v>0.63329999999999997</v>
      </c>
      <c r="J219" s="69">
        <v>1232</v>
      </c>
      <c r="K219" s="9">
        <f t="shared" si="15"/>
        <v>1232.49</v>
      </c>
      <c r="L219" s="56">
        <f t="shared" si="20"/>
        <v>73920</v>
      </c>
      <c r="M219" s="56">
        <f t="shared" si="17"/>
        <v>73949.399999999994</v>
      </c>
      <c r="N219" s="35"/>
      <c r="O219" s="67">
        <v>10</v>
      </c>
      <c r="P219" s="13"/>
      <c r="Q219" s="13"/>
      <c r="R219" s="13"/>
      <c r="S219" s="13"/>
      <c r="T219" s="13"/>
      <c r="U219" s="13"/>
      <c r="V219" s="13"/>
      <c r="W219" s="13">
        <v>5</v>
      </c>
      <c r="X219" s="13"/>
      <c r="Y219" s="13"/>
      <c r="Z219" s="13"/>
      <c r="AA219" s="13">
        <v>5</v>
      </c>
      <c r="AB219" s="13"/>
      <c r="AC219" s="13"/>
      <c r="AD219" s="13"/>
      <c r="AE219" s="13"/>
      <c r="AF219" s="13"/>
      <c r="AG219" s="13"/>
      <c r="AH219" s="13"/>
      <c r="AI219" s="13">
        <v>5</v>
      </c>
      <c r="AJ219" s="13">
        <v>5</v>
      </c>
      <c r="AK219" s="13"/>
      <c r="AL219" s="13">
        <v>5</v>
      </c>
      <c r="AM219" s="13"/>
      <c r="AN219" s="13"/>
      <c r="AO219" s="13"/>
      <c r="AP219" s="13"/>
      <c r="AQ219" s="13"/>
      <c r="AR219" s="13"/>
      <c r="AS219" s="13"/>
      <c r="AT219" s="13"/>
      <c r="AU219" s="13">
        <v>5</v>
      </c>
      <c r="AV219" s="13"/>
      <c r="AW219" s="13">
        <v>5</v>
      </c>
      <c r="AX219" s="13"/>
      <c r="AY219" s="13"/>
      <c r="AZ219" s="13">
        <v>5</v>
      </c>
      <c r="BA219" s="13"/>
      <c r="BB219" s="13"/>
      <c r="BC219" s="13"/>
      <c r="BD219" s="13">
        <v>5</v>
      </c>
      <c r="BE219" s="13"/>
      <c r="BF219" s="13">
        <v>5</v>
      </c>
      <c r="BH219" s="20">
        <f t="shared" si="21"/>
        <v>60</v>
      </c>
      <c r="BI219" s="64">
        <f t="shared" si="19"/>
        <v>73920</v>
      </c>
    </row>
    <row r="220" spans="1:61" ht="39.950000000000003" hidden="1" customHeight="1">
      <c r="A220" s="11">
        <v>212</v>
      </c>
      <c r="B220" s="12" t="s">
        <v>582</v>
      </c>
      <c r="C220" s="12" t="s">
        <v>583</v>
      </c>
      <c r="D220" s="23" t="s">
        <v>47</v>
      </c>
      <c r="E220" s="11">
        <v>0</v>
      </c>
      <c r="F220" s="56" t="s">
        <v>113</v>
      </c>
      <c r="G220" s="56" t="s">
        <v>113</v>
      </c>
      <c r="H220" s="36">
        <v>0</v>
      </c>
      <c r="I220" s="28">
        <v>0</v>
      </c>
      <c r="J220" s="69"/>
      <c r="K220" s="9">
        <f t="shared" si="15"/>
        <v>0</v>
      </c>
      <c r="L220" s="56">
        <f t="shared" si="20"/>
        <v>0</v>
      </c>
      <c r="M220" s="56">
        <f t="shared" si="17"/>
        <v>0</v>
      </c>
      <c r="N220" s="35"/>
      <c r="O220" s="67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H220" s="20">
        <f t="shared" si="21"/>
        <v>0</v>
      </c>
      <c r="BI220" s="64">
        <f t="shared" si="19"/>
        <v>0</v>
      </c>
    </row>
    <row r="221" spans="1:61" ht="39.950000000000003" hidden="1" customHeight="1">
      <c r="A221" s="11">
        <v>213</v>
      </c>
      <c r="B221" s="12" t="s">
        <v>584</v>
      </c>
      <c r="C221" s="12" t="s">
        <v>583</v>
      </c>
      <c r="D221" s="23" t="s">
        <v>47</v>
      </c>
      <c r="E221" s="11">
        <v>0</v>
      </c>
      <c r="F221" s="56" t="s">
        <v>113</v>
      </c>
      <c r="G221" s="56" t="s">
        <v>113</v>
      </c>
      <c r="H221" s="36">
        <v>0</v>
      </c>
      <c r="I221" s="28">
        <v>0</v>
      </c>
      <c r="J221" s="69"/>
      <c r="K221" s="9">
        <f t="shared" si="15"/>
        <v>0</v>
      </c>
      <c r="L221" s="56">
        <f t="shared" si="20"/>
        <v>0</v>
      </c>
      <c r="M221" s="56">
        <f t="shared" si="17"/>
        <v>0</v>
      </c>
      <c r="N221" s="35"/>
      <c r="O221" s="67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H221" s="20">
        <f t="shared" si="21"/>
        <v>0</v>
      </c>
      <c r="BI221" s="64">
        <f t="shared" si="19"/>
        <v>0</v>
      </c>
    </row>
    <row r="222" spans="1:61" ht="39.950000000000003" hidden="1" customHeight="1">
      <c r="A222" s="11">
        <v>214</v>
      </c>
      <c r="B222" s="12" t="s">
        <v>585</v>
      </c>
      <c r="C222" s="12" t="s">
        <v>586</v>
      </c>
      <c r="D222" s="23" t="s">
        <v>47</v>
      </c>
      <c r="E222" s="11">
        <v>0</v>
      </c>
      <c r="F222" s="56" t="s">
        <v>113</v>
      </c>
      <c r="G222" s="56" t="s">
        <v>113</v>
      </c>
      <c r="H222" s="36">
        <v>0</v>
      </c>
      <c r="I222" s="28">
        <v>0</v>
      </c>
      <c r="J222" s="69"/>
      <c r="K222" s="9">
        <f t="shared" si="15"/>
        <v>0</v>
      </c>
      <c r="L222" s="56">
        <f t="shared" si="20"/>
        <v>0</v>
      </c>
      <c r="M222" s="56">
        <f t="shared" si="17"/>
        <v>0</v>
      </c>
      <c r="N222" s="35"/>
      <c r="O222" s="67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H222" s="20">
        <f t="shared" si="21"/>
        <v>0</v>
      </c>
      <c r="BI222" s="64">
        <f t="shared" si="19"/>
        <v>0</v>
      </c>
    </row>
    <row r="223" spans="1:61" ht="39.950000000000003" hidden="1" customHeight="1">
      <c r="A223" s="11">
        <v>215</v>
      </c>
      <c r="B223" s="12" t="s">
        <v>587</v>
      </c>
      <c r="C223" s="12" t="s">
        <v>588</v>
      </c>
      <c r="D223" s="23" t="s">
        <v>47</v>
      </c>
      <c r="E223" s="11">
        <v>0</v>
      </c>
      <c r="F223" s="56" t="s">
        <v>113</v>
      </c>
      <c r="G223" s="56" t="s">
        <v>113</v>
      </c>
      <c r="H223" s="36">
        <v>0</v>
      </c>
      <c r="I223" s="28">
        <v>0</v>
      </c>
      <c r="J223" s="69"/>
      <c r="K223" s="9">
        <f t="shared" si="15"/>
        <v>0</v>
      </c>
      <c r="L223" s="56">
        <f t="shared" si="20"/>
        <v>0</v>
      </c>
      <c r="M223" s="56">
        <f t="shared" si="17"/>
        <v>0</v>
      </c>
      <c r="N223" s="35"/>
      <c r="O223" s="67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H223" s="20">
        <f t="shared" si="21"/>
        <v>0</v>
      </c>
      <c r="BI223" s="64">
        <f t="shared" si="19"/>
        <v>0</v>
      </c>
    </row>
    <row r="224" spans="1:61" ht="39.950000000000003" hidden="1" customHeight="1">
      <c r="A224" s="11">
        <v>216</v>
      </c>
      <c r="B224" s="12" t="s">
        <v>589</v>
      </c>
      <c r="C224" s="12" t="s">
        <v>590</v>
      </c>
      <c r="D224" s="23" t="s">
        <v>47</v>
      </c>
      <c r="E224" s="11">
        <v>0</v>
      </c>
      <c r="F224" s="56" t="s">
        <v>113</v>
      </c>
      <c r="G224" s="56" t="s">
        <v>113</v>
      </c>
      <c r="H224" s="36">
        <v>0</v>
      </c>
      <c r="I224" s="28">
        <v>0</v>
      </c>
      <c r="J224" s="69"/>
      <c r="K224" s="9">
        <f t="shared" si="15"/>
        <v>0</v>
      </c>
      <c r="L224" s="56">
        <f t="shared" si="20"/>
        <v>0</v>
      </c>
      <c r="M224" s="56">
        <f t="shared" si="17"/>
        <v>0</v>
      </c>
      <c r="N224" s="35"/>
      <c r="O224" s="67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H224" s="20">
        <f t="shared" si="21"/>
        <v>0</v>
      </c>
      <c r="BI224" s="64">
        <f t="shared" si="19"/>
        <v>0</v>
      </c>
    </row>
    <row r="225" spans="1:61" ht="39.950000000000003" hidden="1" customHeight="1">
      <c r="A225" s="11">
        <v>217</v>
      </c>
      <c r="B225" s="12" t="s">
        <v>591</v>
      </c>
      <c r="C225" s="12" t="s">
        <v>592</v>
      </c>
      <c r="D225" s="23" t="s">
        <v>47</v>
      </c>
      <c r="E225" s="11">
        <v>0</v>
      </c>
      <c r="F225" s="56" t="s">
        <v>113</v>
      </c>
      <c r="G225" s="56" t="s">
        <v>113</v>
      </c>
      <c r="H225" s="36">
        <v>0</v>
      </c>
      <c r="I225" s="28">
        <v>0</v>
      </c>
      <c r="J225" s="69"/>
      <c r="K225" s="9">
        <f t="shared" si="15"/>
        <v>0</v>
      </c>
      <c r="L225" s="56">
        <f t="shared" si="20"/>
        <v>0</v>
      </c>
      <c r="M225" s="56">
        <f t="shared" si="17"/>
        <v>0</v>
      </c>
      <c r="N225" s="35"/>
      <c r="O225" s="67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H225" s="20">
        <f t="shared" si="21"/>
        <v>0</v>
      </c>
      <c r="BI225" s="64">
        <f t="shared" si="19"/>
        <v>0</v>
      </c>
    </row>
    <row r="226" spans="1:61" ht="39.950000000000003" hidden="1" customHeight="1">
      <c r="A226" s="11">
        <v>218</v>
      </c>
      <c r="B226" s="12" t="s">
        <v>593</v>
      </c>
      <c r="C226" s="12" t="s">
        <v>594</v>
      </c>
      <c r="D226" s="23" t="s">
        <v>47</v>
      </c>
      <c r="E226" s="11">
        <v>0</v>
      </c>
      <c r="F226" s="56" t="s">
        <v>113</v>
      </c>
      <c r="G226" s="56" t="s">
        <v>113</v>
      </c>
      <c r="H226" s="36">
        <v>0</v>
      </c>
      <c r="I226" s="28">
        <v>0</v>
      </c>
      <c r="J226" s="69"/>
      <c r="K226" s="9">
        <f t="shared" si="15"/>
        <v>0</v>
      </c>
      <c r="L226" s="56">
        <f t="shared" si="20"/>
        <v>0</v>
      </c>
      <c r="M226" s="56">
        <f t="shared" si="17"/>
        <v>0</v>
      </c>
      <c r="N226" s="35"/>
      <c r="O226" s="67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H226" s="20">
        <f t="shared" si="21"/>
        <v>0</v>
      </c>
      <c r="BI226" s="64">
        <f t="shared" si="19"/>
        <v>0</v>
      </c>
    </row>
    <row r="227" spans="1:61" ht="39.950000000000003" hidden="1" customHeight="1">
      <c r="A227" s="11">
        <v>219</v>
      </c>
      <c r="B227" s="12" t="s">
        <v>595</v>
      </c>
      <c r="C227" s="12" t="s">
        <v>594</v>
      </c>
      <c r="D227" s="23" t="s">
        <v>47</v>
      </c>
      <c r="E227" s="11">
        <v>0</v>
      </c>
      <c r="F227" s="56" t="s">
        <v>113</v>
      </c>
      <c r="G227" s="56" t="s">
        <v>113</v>
      </c>
      <c r="H227" s="36">
        <v>0</v>
      </c>
      <c r="I227" s="28">
        <v>0</v>
      </c>
      <c r="J227" s="69"/>
      <c r="K227" s="9">
        <f t="shared" si="15"/>
        <v>0</v>
      </c>
      <c r="L227" s="56">
        <f t="shared" si="20"/>
        <v>0</v>
      </c>
      <c r="M227" s="56">
        <f t="shared" si="17"/>
        <v>0</v>
      </c>
      <c r="N227" s="35"/>
      <c r="O227" s="67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H227" s="20">
        <f t="shared" si="21"/>
        <v>0</v>
      </c>
      <c r="BI227" s="64">
        <f t="shared" si="19"/>
        <v>0</v>
      </c>
    </row>
    <row r="228" spans="1:61" ht="39.950000000000003" hidden="1" customHeight="1">
      <c r="A228" s="11">
        <v>220</v>
      </c>
      <c r="B228" s="12" t="s">
        <v>596</v>
      </c>
      <c r="C228" s="12" t="s">
        <v>597</v>
      </c>
      <c r="D228" s="23" t="s">
        <v>47</v>
      </c>
      <c r="E228" s="11">
        <v>0</v>
      </c>
      <c r="F228" s="56" t="s">
        <v>113</v>
      </c>
      <c r="G228" s="56" t="s">
        <v>113</v>
      </c>
      <c r="H228" s="36">
        <v>0</v>
      </c>
      <c r="I228" s="28">
        <v>0</v>
      </c>
      <c r="J228" s="69"/>
      <c r="K228" s="9">
        <f t="shared" si="15"/>
        <v>0</v>
      </c>
      <c r="L228" s="56">
        <f t="shared" si="20"/>
        <v>0</v>
      </c>
      <c r="M228" s="56">
        <f t="shared" si="17"/>
        <v>0</v>
      </c>
      <c r="N228" s="35"/>
      <c r="O228" s="67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H228" s="20">
        <f t="shared" si="21"/>
        <v>0</v>
      </c>
      <c r="BI228" s="64">
        <f t="shared" si="19"/>
        <v>0</v>
      </c>
    </row>
    <row r="229" spans="1:61" ht="39.950000000000003" hidden="1" customHeight="1">
      <c r="A229" s="11">
        <v>221</v>
      </c>
      <c r="B229" s="12" t="s">
        <v>598</v>
      </c>
      <c r="C229" s="12" t="s">
        <v>597</v>
      </c>
      <c r="D229" s="23" t="s">
        <v>47</v>
      </c>
      <c r="E229" s="11">
        <v>0</v>
      </c>
      <c r="F229" s="56" t="s">
        <v>113</v>
      </c>
      <c r="G229" s="56" t="s">
        <v>113</v>
      </c>
      <c r="H229" s="36">
        <v>0</v>
      </c>
      <c r="I229" s="28">
        <v>0</v>
      </c>
      <c r="J229" s="69"/>
      <c r="K229" s="9">
        <f t="shared" si="15"/>
        <v>0</v>
      </c>
      <c r="L229" s="56">
        <f t="shared" si="20"/>
        <v>0</v>
      </c>
      <c r="M229" s="56">
        <f t="shared" si="17"/>
        <v>0</v>
      </c>
      <c r="N229" s="35"/>
      <c r="O229" s="67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H229" s="20">
        <f t="shared" si="21"/>
        <v>0</v>
      </c>
      <c r="BI229" s="64">
        <f t="shared" si="19"/>
        <v>0</v>
      </c>
    </row>
    <row r="230" spans="1:61" ht="39.950000000000003" hidden="1" customHeight="1">
      <c r="A230" s="11">
        <v>222</v>
      </c>
      <c r="B230" s="12" t="s">
        <v>599</v>
      </c>
      <c r="C230" s="12" t="s">
        <v>600</v>
      </c>
      <c r="D230" s="23" t="s">
        <v>47</v>
      </c>
      <c r="E230" s="11">
        <v>0</v>
      </c>
      <c r="F230" s="56" t="s">
        <v>113</v>
      </c>
      <c r="G230" s="56" t="s">
        <v>113</v>
      </c>
      <c r="H230" s="36">
        <v>0</v>
      </c>
      <c r="I230" s="28">
        <v>0</v>
      </c>
      <c r="J230" s="69"/>
      <c r="K230" s="9">
        <f t="shared" si="15"/>
        <v>0</v>
      </c>
      <c r="L230" s="56">
        <f t="shared" si="20"/>
        <v>0</v>
      </c>
      <c r="M230" s="56">
        <f t="shared" si="17"/>
        <v>0</v>
      </c>
      <c r="N230" s="35"/>
      <c r="O230" s="67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H230" s="20">
        <f t="shared" si="21"/>
        <v>0</v>
      </c>
      <c r="BI230" s="64">
        <f t="shared" si="19"/>
        <v>0</v>
      </c>
    </row>
    <row r="231" spans="1:61" ht="39.950000000000003" hidden="1" customHeight="1">
      <c r="A231" s="11">
        <v>223</v>
      </c>
      <c r="B231" s="12" t="s">
        <v>601</v>
      </c>
      <c r="C231" s="12" t="s">
        <v>600</v>
      </c>
      <c r="D231" s="23" t="s">
        <v>47</v>
      </c>
      <c r="E231" s="11">
        <v>0</v>
      </c>
      <c r="F231" s="56" t="s">
        <v>113</v>
      </c>
      <c r="G231" s="56" t="s">
        <v>113</v>
      </c>
      <c r="H231" s="36">
        <v>0</v>
      </c>
      <c r="I231" s="28">
        <v>0</v>
      </c>
      <c r="J231" s="69"/>
      <c r="K231" s="9">
        <f t="shared" si="15"/>
        <v>0</v>
      </c>
      <c r="L231" s="56">
        <f t="shared" si="20"/>
        <v>0</v>
      </c>
      <c r="M231" s="56">
        <f t="shared" si="17"/>
        <v>0</v>
      </c>
      <c r="N231" s="35"/>
      <c r="O231" s="67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H231" s="20">
        <f t="shared" si="21"/>
        <v>0</v>
      </c>
      <c r="BI231" s="64">
        <f t="shared" si="19"/>
        <v>0</v>
      </c>
    </row>
    <row r="232" spans="1:61" ht="39.950000000000003" hidden="1" customHeight="1">
      <c r="A232" s="11">
        <v>224</v>
      </c>
      <c r="B232" s="12" t="s">
        <v>602</v>
      </c>
      <c r="C232" s="12" t="s">
        <v>603</v>
      </c>
      <c r="D232" s="23" t="s">
        <v>47</v>
      </c>
      <c r="E232" s="11">
        <v>0</v>
      </c>
      <c r="F232" s="56" t="s">
        <v>113</v>
      </c>
      <c r="G232" s="56" t="s">
        <v>113</v>
      </c>
      <c r="H232" s="36">
        <v>0</v>
      </c>
      <c r="I232" s="28">
        <v>0</v>
      </c>
      <c r="J232" s="69"/>
      <c r="K232" s="9">
        <f t="shared" si="15"/>
        <v>0</v>
      </c>
      <c r="L232" s="56">
        <f t="shared" si="20"/>
        <v>0</v>
      </c>
      <c r="M232" s="56">
        <f t="shared" si="17"/>
        <v>0</v>
      </c>
      <c r="N232" s="35"/>
      <c r="O232" s="67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H232" s="20">
        <f t="shared" si="21"/>
        <v>0</v>
      </c>
      <c r="BI232" s="64">
        <f t="shared" si="19"/>
        <v>0</v>
      </c>
    </row>
    <row r="233" spans="1:61" ht="39.950000000000003" hidden="1" customHeight="1">
      <c r="A233" s="11">
        <v>225</v>
      </c>
      <c r="B233" s="12" t="s">
        <v>604</v>
      </c>
      <c r="C233" s="12" t="s">
        <v>603</v>
      </c>
      <c r="D233" s="23" t="s">
        <v>47</v>
      </c>
      <c r="E233" s="11">
        <v>0</v>
      </c>
      <c r="F233" s="56" t="s">
        <v>113</v>
      </c>
      <c r="G233" s="56" t="s">
        <v>113</v>
      </c>
      <c r="H233" s="36">
        <v>0</v>
      </c>
      <c r="I233" s="28">
        <v>0</v>
      </c>
      <c r="J233" s="69"/>
      <c r="K233" s="9">
        <f t="shared" si="15"/>
        <v>0</v>
      </c>
      <c r="L233" s="56">
        <f t="shared" si="20"/>
        <v>0</v>
      </c>
      <c r="M233" s="56">
        <f t="shared" si="17"/>
        <v>0</v>
      </c>
      <c r="N233" s="35"/>
      <c r="O233" s="67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H233" s="20">
        <f t="shared" si="21"/>
        <v>0</v>
      </c>
      <c r="BI233" s="64">
        <f t="shared" si="19"/>
        <v>0</v>
      </c>
    </row>
    <row r="234" spans="1:61" ht="39.950000000000003" hidden="1" customHeight="1">
      <c r="A234" s="11">
        <v>226</v>
      </c>
      <c r="B234" s="12" t="s">
        <v>605</v>
      </c>
      <c r="C234" s="12" t="s">
        <v>606</v>
      </c>
      <c r="D234" s="23" t="s">
        <v>47</v>
      </c>
      <c r="E234" s="11">
        <v>0</v>
      </c>
      <c r="F234" s="56" t="s">
        <v>113</v>
      </c>
      <c r="G234" s="56" t="s">
        <v>113</v>
      </c>
      <c r="H234" s="36">
        <v>0</v>
      </c>
      <c r="I234" s="28">
        <v>0</v>
      </c>
      <c r="J234" s="69"/>
      <c r="K234" s="9">
        <f t="shared" si="15"/>
        <v>0</v>
      </c>
      <c r="L234" s="56">
        <f t="shared" si="20"/>
        <v>0</v>
      </c>
      <c r="M234" s="56">
        <f t="shared" si="17"/>
        <v>0</v>
      </c>
      <c r="N234" s="35"/>
      <c r="O234" s="67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H234" s="20">
        <f t="shared" si="21"/>
        <v>0</v>
      </c>
      <c r="BI234" s="64">
        <f t="shared" si="19"/>
        <v>0</v>
      </c>
    </row>
    <row r="235" spans="1:61" ht="39.950000000000003" hidden="1" customHeight="1">
      <c r="A235" s="11">
        <v>227</v>
      </c>
      <c r="B235" s="12" t="s">
        <v>607</v>
      </c>
      <c r="C235" s="12" t="s">
        <v>606</v>
      </c>
      <c r="D235" s="23" t="s">
        <v>47</v>
      </c>
      <c r="E235" s="11">
        <v>0</v>
      </c>
      <c r="F235" s="56" t="s">
        <v>113</v>
      </c>
      <c r="G235" s="56" t="s">
        <v>113</v>
      </c>
      <c r="H235" s="36">
        <v>0</v>
      </c>
      <c r="I235" s="28">
        <v>0</v>
      </c>
      <c r="J235" s="69"/>
      <c r="K235" s="9">
        <f t="shared" si="15"/>
        <v>0</v>
      </c>
      <c r="L235" s="56">
        <f t="shared" si="20"/>
        <v>0</v>
      </c>
      <c r="M235" s="56">
        <f t="shared" si="17"/>
        <v>0</v>
      </c>
      <c r="N235" s="35"/>
      <c r="O235" s="67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H235" s="20">
        <f t="shared" si="21"/>
        <v>0</v>
      </c>
      <c r="BI235" s="64">
        <f t="shared" si="19"/>
        <v>0</v>
      </c>
    </row>
    <row r="236" spans="1:61" ht="39.950000000000003" hidden="1" customHeight="1">
      <c r="A236" s="11">
        <v>228</v>
      </c>
      <c r="B236" s="12" t="s">
        <v>608</v>
      </c>
      <c r="C236" s="12" t="s">
        <v>609</v>
      </c>
      <c r="D236" s="23" t="s">
        <v>47</v>
      </c>
      <c r="E236" s="11">
        <v>0</v>
      </c>
      <c r="F236" s="56" t="s">
        <v>113</v>
      </c>
      <c r="G236" s="56" t="s">
        <v>113</v>
      </c>
      <c r="H236" s="36">
        <v>0</v>
      </c>
      <c r="I236" s="28">
        <v>0</v>
      </c>
      <c r="J236" s="69"/>
      <c r="K236" s="9">
        <f t="shared" si="15"/>
        <v>0</v>
      </c>
      <c r="L236" s="56">
        <f t="shared" si="20"/>
        <v>0</v>
      </c>
      <c r="M236" s="56">
        <f t="shared" si="17"/>
        <v>0</v>
      </c>
      <c r="N236" s="35"/>
      <c r="O236" s="67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H236" s="20">
        <f t="shared" si="21"/>
        <v>0</v>
      </c>
      <c r="BI236" s="64">
        <f t="shared" si="19"/>
        <v>0</v>
      </c>
    </row>
    <row r="237" spans="1:61" ht="39.950000000000003" hidden="1" customHeight="1">
      <c r="A237" s="11">
        <v>229</v>
      </c>
      <c r="B237" s="12" t="s">
        <v>610</v>
      </c>
      <c r="C237" s="12" t="s">
        <v>609</v>
      </c>
      <c r="D237" s="23" t="s">
        <v>47</v>
      </c>
      <c r="E237" s="11">
        <v>0</v>
      </c>
      <c r="F237" s="56" t="s">
        <v>113</v>
      </c>
      <c r="G237" s="56" t="s">
        <v>113</v>
      </c>
      <c r="H237" s="36">
        <v>0</v>
      </c>
      <c r="I237" s="28">
        <v>0</v>
      </c>
      <c r="J237" s="69"/>
      <c r="K237" s="9">
        <f t="shared" si="15"/>
        <v>0</v>
      </c>
      <c r="L237" s="56">
        <f t="shared" si="20"/>
        <v>0</v>
      </c>
      <c r="M237" s="56">
        <f t="shared" si="17"/>
        <v>0</v>
      </c>
      <c r="N237" s="35"/>
      <c r="O237" s="67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H237" s="20">
        <f t="shared" si="21"/>
        <v>0</v>
      </c>
      <c r="BI237" s="64">
        <f t="shared" si="19"/>
        <v>0</v>
      </c>
    </row>
    <row r="238" spans="1:61" ht="39.950000000000003" hidden="1" customHeight="1">
      <c r="A238" s="11">
        <v>230</v>
      </c>
      <c r="B238" s="12" t="s">
        <v>611</v>
      </c>
      <c r="C238" s="12" t="s">
        <v>612</v>
      </c>
      <c r="D238" s="23" t="s">
        <v>613</v>
      </c>
      <c r="E238" s="11">
        <v>0</v>
      </c>
      <c r="F238" s="56" t="s">
        <v>113</v>
      </c>
      <c r="G238" s="56" t="s">
        <v>113</v>
      </c>
      <c r="H238" s="36">
        <v>0</v>
      </c>
      <c r="I238" s="28">
        <v>0</v>
      </c>
      <c r="J238" s="69"/>
      <c r="K238" s="9">
        <f t="shared" si="15"/>
        <v>0</v>
      </c>
      <c r="L238" s="56">
        <f t="shared" si="20"/>
        <v>0</v>
      </c>
      <c r="M238" s="56">
        <f t="shared" si="17"/>
        <v>0</v>
      </c>
      <c r="N238" s="35"/>
      <c r="O238" s="67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H238" s="20">
        <f t="shared" si="21"/>
        <v>0</v>
      </c>
      <c r="BI238" s="64">
        <f t="shared" si="19"/>
        <v>0</v>
      </c>
    </row>
    <row r="239" spans="1:61" ht="39.950000000000003" hidden="1" customHeight="1">
      <c r="A239" s="11">
        <v>231</v>
      </c>
      <c r="B239" s="12" t="s">
        <v>614</v>
      </c>
      <c r="C239" s="12" t="s">
        <v>615</v>
      </c>
      <c r="D239" s="23" t="s">
        <v>616</v>
      </c>
      <c r="E239" s="11">
        <v>0</v>
      </c>
      <c r="F239" s="56" t="s">
        <v>113</v>
      </c>
      <c r="G239" s="56" t="s">
        <v>113</v>
      </c>
      <c r="H239" s="36">
        <v>0</v>
      </c>
      <c r="I239" s="28">
        <v>0</v>
      </c>
      <c r="J239" s="69"/>
      <c r="K239" s="9">
        <f t="shared" si="15"/>
        <v>0</v>
      </c>
      <c r="L239" s="56">
        <f t="shared" si="20"/>
        <v>0</v>
      </c>
      <c r="M239" s="56">
        <f t="shared" si="17"/>
        <v>0</v>
      </c>
      <c r="N239" s="35"/>
      <c r="O239" s="67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H239" s="20">
        <f t="shared" si="21"/>
        <v>0</v>
      </c>
      <c r="BI239" s="64">
        <f t="shared" si="19"/>
        <v>0</v>
      </c>
    </row>
    <row r="240" spans="1:61" ht="39.950000000000003" hidden="1" customHeight="1">
      <c r="A240" s="11">
        <v>232</v>
      </c>
      <c r="B240" s="12" t="s">
        <v>617</v>
      </c>
      <c r="C240" s="12" t="s">
        <v>615</v>
      </c>
      <c r="D240" s="23" t="s">
        <v>616</v>
      </c>
      <c r="E240" s="11">
        <v>60</v>
      </c>
      <c r="F240" s="56">
        <v>22398</v>
      </c>
      <c r="G240" s="56">
        <v>9932</v>
      </c>
      <c r="H240" s="36">
        <v>0.2</v>
      </c>
      <c r="I240" s="28">
        <v>0.64529999999999998</v>
      </c>
      <c r="J240" s="69">
        <v>7945.6</v>
      </c>
      <c r="K240" s="9">
        <f t="shared" si="15"/>
        <v>7948.78</v>
      </c>
      <c r="L240" s="56">
        <f t="shared" si="20"/>
        <v>476736</v>
      </c>
      <c r="M240" s="56">
        <f t="shared" si="17"/>
        <v>476926.8</v>
      </c>
      <c r="N240" s="35"/>
      <c r="O240" s="67">
        <v>10</v>
      </c>
      <c r="P240" s="13"/>
      <c r="Q240" s="13"/>
      <c r="R240" s="13"/>
      <c r="S240" s="13"/>
      <c r="T240" s="13"/>
      <c r="U240" s="13"/>
      <c r="V240" s="13"/>
      <c r="W240" s="13">
        <v>5</v>
      </c>
      <c r="X240" s="13"/>
      <c r="Y240" s="13"/>
      <c r="Z240" s="13"/>
      <c r="AA240" s="13">
        <v>5</v>
      </c>
      <c r="AB240" s="13"/>
      <c r="AC240" s="13"/>
      <c r="AD240" s="13"/>
      <c r="AE240" s="13"/>
      <c r="AF240" s="13"/>
      <c r="AG240" s="13"/>
      <c r="AH240" s="13"/>
      <c r="AI240" s="13">
        <v>5</v>
      </c>
      <c r="AJ240" s="13">
        <v>5</v>
      </c>
      <c r="AK240" s="13"/>
      <c r="AL240" s="13">
        <v>5</v>
      </c>
      <c r="AM240" s="13"/>
      <c r="AN240" s="13"/>
      <c r="AO240" s="13"/>
      <c r="AP240" s="13"/>
      <c r="AQ240" s="13"/>
      <c r="AR240" s="13"/>
      <c r="AS240" s="13"/>
      <c r="AT240" s="13"/>
      <c r="AU240" s="13">
        <v>5</v>
      </c>
      <c r="AV240" s="13"/>
      <c r="AW240" s="13">
        <v>5</v>
      </c>
      <c r="AX240" s="13"/>
      <c r="AY240" s="13"/>
      <c r="AZ240" s="13">
        <v>5</v>
      </c>
      <c r="BA240" s="13"/>
      <c r="BB240" s="13"/>
      <c r="BC240" s="13"/>
      <c r="BD240" s="13">
        <v>5</v>
      </c>
      <c r="BE240" s="13"/>
      <c r="BF240" s="13">
        <v>5</v>
      </c>
      <c r="BH240" s="20">
        <f t="shared" si="21"/>
        <v>60</v>
      </c>
      <c r="BI240" s="64">
        <f t="shared" si="19"/>
        <v>476736</v>
      </c>
    </row>
    <row r="241" spans="1:61" ht="39.950000000000003" hidden="1" customHeight="1">
      <c r="A241" s="11">
        <v>233</v>
      </c>
      <c r="B241" s="12" t="s">
        <v>618</v>
      </c>
      <c r="C241" s="12" t="s">
        <v>619</v>
      </c>
      <c r="D241" s="23" t="s">
        <v>616</v>
      </c>
      <c r="E241" s="11">
        <v>0</v>
      </c>
      <c r="F241" s="56" t="s">
        <v>113</v>
      </c>
      <c r="G241" s="56" t="s">
        <v>113</v>
      </c>
      <c r="H241" s="36">
        <v>0</v>
      </c>
      <c r="I241" s="28">
        <v>0</v>
      </c>
      <c r="J241" s="69"/>
      <c r="K241" s="9">
        <f t="shared" si="15"/>
        <v>0</v>
      </c>
      <c r="L241" s="56">
        <f t="shared" si="20"/>
        <v>0</v>
      </c>
      <c r="M241" s="56">
        <f t="shared" si="17"/>
        <v>0</v>
      </c>
      <c r="N241" s="35"/>
      <c r="O241" s="67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H241" s="20">
        <f t="shared" si="21"/>
        <v>0</v>
      </c>
      <c r="BI241" s="64">
        <f t="shared" si="19"/>
        <v>0</v>
      </c>
    </row>
    <row r="242" spans="1:61" ht="39.950000000000003" hidden="1" customHeight="1">
      <c r="A242" s="11">
        <v>234</v>
      </c>
      <c r="B242" s="12" t="s">
        <v>620</v>
      </c>
      <c r="C242" s="12" t="s">
        <v>619</v>
      </c>
      <c r="D242" s="23" t="s">
        <v>616</v>
      </c>
      <c r="E242" s="11">
        <v>0</v>
      </c>
      <c r="F242" s="56" t="s">
        <v>113</v>
      </c>
      <c r="G242" s="56" t="s">
        <v>113</v>
      </c>
      <c r="H242" s="36">
        <v>0</v>
      </c>
      <c r="I242" s="28">
        <v>0</v>
      </c>
      <c r="J242" s="69"/>
      <c r="K242" s="9">
        <f t="shared" si="15"/>
        <v>0</v>
      </c>
      <c r="L242" s="56">
        <f t="shared" si="20"/>
        <v>0</v>
      </c>
      <c r="M242" s="56">
        <f t="shared" si="17"/>
        <v>0</v>
      </c>
      <c r="N242" s="35"/>
      <c r="O242" s="67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H242" s="20">
        <f t="shared" si="21"/>
        <v>0</v>
      </c>
      <c r="BI242" s="64">
        <f t="shared" si="19"/>
        <v>0</v>
      </c>
    </row>
    <row r="243" spans="1:61" ht="39.950000000000003" hidden="1" customHeight="1">
      <c r="A243" s="11">
        <v>235</v>
      </c>
      <c r="B243" s="12" t="s">
        <v>621</v>
      </c>
      <c r="C243" s="12" t="s">
        <v>622</v>
      </c>
      <c r="D243" s="23" t="s">
        <v>616</v>
      </c>
      <c r="E243" s="11">
        <v>0</v>
      </c>
      <c r="F243" s="56" t="s">
        <v>113</v>
      </c>
      <c r="G243" s="56" t="s">
        <v>113</v>
      </c>
      <c r="H243" s="36">
        <v>0</v>
      </c>
      <c r="I243" s="28">
        <v>0</v>
      </c>
      <c r="J243" s="69"/>
      <c r="K243" s="9">
        <f t="shared" si="15"/>
        <v>0</v>
      </c>
      <c r="L243" s="56">
        <f t="shared" si="20"/>
        <v>0</v>
      </c>
      <c r="M243" s="56">
        <f t="shared" si="17"/>
        <v>0</v>
      </c>
      <c r="N243" s="35"/>
      <c r="O243" s="67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H243" s="20">
        <f t="shared" si="21"/>
        <v>0</v>
      </c>
      <c r="BI243" s="64">
        <f t="shared" si="19"/>
        <v>0</v>
      </c>
    </row>
    <row r="244" spans="1:61" ht="39.950000000000003" hidden="1" customHeight="1">
      <c r="A244" s="11">
        <v>236</v>
      </c>
      <c r="B244" s="12" t="s">
        <v>623</v>
      </c>
      <c r="C244" s="12" t="s">
        <v>622</v>
      </c>
      <c r="D244" s="23" t="s">
        <v>616</v>
      </c>
      <c r="E244" s="11">
        <v>0</v>
      </c>
      <c r="F244" s="56" t="s">
        <v>113</v>
      </c>
      <c r="G244" s="56" t="s">
        <v>113</v>
      </c>
      <c r="H244" s="36">
        <v>0</v>
      </c>
      <c r="I244" s="28">
        <v>0</v>
      </c>
      <c r="J244" s="69"/>
      <c r="K244" s="9">
        <f t="shared" si="15"/>
        <v>0</v>
      </c>
      <c r="L244" s="56">
        <f t="shared" si="20"/>
        <v>0</v>
      </c>
      <c r="M244" s="56">
        <f t="shared" si="17"/>
        <v>0</v>
      </c>
      <c r="N244" s="35"/>
      <c r="O244" s="67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H244" s="20">
        <f t="shared" si="21"/>
        <v>0</v>
      </c>
      <c r="BI244" s="64">
        <f t="shared" si="19"/>
        <v>0</v>
      </c>
    </row>
    <row r="245" spans="1:61" ht="39.950000000000003" hidden="1" customHeight="1">
      <c r="A245" s="11">
        <v>237</v>
      </c>
      <c r="B245" s="12" t="s">
        <v>624</v>
      </c>
      <c r="C245" s="12" t="s">
        <v>625</v>
      </c>
      <c r="D245" s="23" t="s">
        <v>47</v>
      </c>
      <c r="E245" s="11">
        <v>0</v>
      </c>
      <c r="F245" s="56" t="s">
        <v>113</v>
      </c>
      <c r="G245" s="56" t="s">
        <v>113</v>
      </c>
      <c r="H245" s="36">
        <v>0</v>
      </c>
      <c r="I245" s="28">
        <v>0</v>
      </c>
      <c r="J245" s="69"/>
      <c r="K245" s="9">
        <f t="shared" si="15"/>
        <v>0</v>
      </c>
      <c r="L245" s="56">
        <f t="shared" si="20"/>
        <v>0</v>
      </c>
      <c r="M245" s="56">
        <f t="shared" si="17"/>
        <v>0</v>
      </c>
      <c r="N245" s="35"/>
      <c r="O245" s="67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H245" s="20">
        <f t="shared" si="21"/>
        <v>0</v>
      </c>
      <c r="BI245" s="64">
        <f t="shared" si="19"/>
        <v>0</v>
      </c>
    </row>
    <row r="246" spans="1:61" ht="39.950000000000003" hidden="1" customHeight="1">
      <c r="A246" s="11">
        <v>238</v>
      </c>
      <c r="B246" s="12" t="s">
        <v>626</v>
      </c>
      <c r="C246" s="12" t="s">
        <v>627</v>
      </c>
      <c r="D246" s="23" t="s">
        <v>47</v>
      </c>
      <c r="E246" s="11">
        <v>0</v>
      </c>
      <c r="F246" s="56" t="s">
        <v>113</v>
      </c>
      <c r="G246" s="56" t="s">
        <v>113</v>
      </c>
      <c r="H246" s="36">
        <v>0</v>
      </c>
      <c r="I246" s="28">
        <v>0</v>
      </c>
      <c r="J246" s="69"/>
      <c r="K246" s="9">
        <f t="shared" si="15"/>
        <v>0</v>
      </c>
      <c r="L246" s="56">
        <f t="shared" si="20"/>
        <v>0</v>
      </c>
      <c r="M246" s="56">
        <f t="shared" si="17"/>
        <v>0</v>
      </c>
      <c r="N246" s="35"/>
      <c r="O246" s="67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H246" s="20">
        <f t="shared" si="21"/>
        <v>0</v>
      </c>
      <c r="BI246" s="64">
        <f t="shared" si="19"/>
        <v>0</v>
      </c>
    </row>
    <row r="247" spans="1:61" ht="39.950000000000003" hidden="1" customHeight="1">
      <c r="A247" s="11">
        <v>239</v>
      </c>
      <c r="B247" s="12" t="s">
        <v>628</v>
      </c>
      <c r="C247" s="12" t="s">
        <v>629</v>
      </c>
      <c r="D247" s="23" t="s">
        <v>47</v>
      </c>
      <c r="E247" s="11">
        <v>0</v>
      </c>
      <c r="F247" s="56" t="s">
        <v>113</v>
      </c>
      <c r="G247" s="56" t="s">
        <v>113</v>
      </c>
      <c r="H247" s="36">
        <v>0</v>
      </c>
      <c r="I247" s="28">
        <v>0</v>
      </c>
      <c r="J247" s="69"/>
      <c r="K247" s="9">
        <f t="shared" si="15"/>
        <v>0</v>
      </c>
      <c r="L247" s="56">
        <f t="shared" si="20"/>
        <v>0</v>
      </c>
      <c r="M247" s="56">
        <f t="shared" si="17"/>
        <v>0</v>
      </c>
      <c r="N247" s="35"/>
      <c r="O247" s="67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H247" s="20">
        <f t="shared" si="21"/>
        <v>0</v>
      </c>
      <c r="BI247" s="64">
        <f t="shared" si="19"/>
        <v>0</v>
      </c>
    </row>
    <row r="248" spans="1:61" ht="39.950000000000003" hidden="1" customHeight="1">
      <c r="A248" s="11">
        <v>240</v>
      </c>
      <c r="B248" s="12" t="s">
        <v>630</v>
      </c>
      <c r="C248" s="12" t="s">
        <v>629</v>
      </c>
      <c r="D248" s="23" t="s">
        <v>47</v>
      </c>
      <c r="E248" s="11">
        <v>60</v>
      </c>
      <c r="F248" s="56">
        <v>23416</v>
      </c>
      <c r="G248" s="56">
        <v>755</v>
      </c>
      <c r="H248" s="36">
        <v>0.2</v>
      </c>
      <c r="I248" s="28">
        <v>0.97419999999999995</v>
      </c>
      <c r="J248" s="69">
        <v>604</v>
      </c>
      <c r="K248" s="9">
        <f t="shared" si="15"/>
        <v>604.24</v>
      </c>
      <c r="L248" s="56">
        <f t="shared" si="20"/>
        <v>36240</v>
      </c>
      <c r="M248" s="56">
        <f t="shared" si="17"/>
        <v>36254.400000000001</v>
      </c>
      <c r="N248" s="35"/>
      <c r="O248" s="67">
        <v>10</v>
      </c>
      <c r="P248" s="13"/>
      <c r="Q248" s="13"/>
      <c r="R248" s="13"/>
      <c r="S248" s="13"/>
      <c r="T248" s="13"/>
      <c r="U248" s="13"/>
      <c r="V248" s="13"/>
      <c r="W248" s="13">
        <v>5</v>
      </c>
      <c r="X248" s="13"/>
      <c r="Y248" s="13"/>
      <c r="Z248" s="13"/>
      <c r="AA248" s="13">
        <v>5</v>
      </c>
      <c r="AB248" s="13"/>
      <c r="AC248" s="13"/>
      <c r="AD248" s="13"/>
      <c r="AE248" s="13"/>
      <c r="AF248" s="13"/>
      <c r="AG248" s="13"/>
      <c r="AH248" s="13"/>
      <c r="AI248" s="13">
        <v>5</v>
      </c>
      <c r="AJ248" s="13">
        <v>5</v>
      </c>
      <c r="AK248" s="13"/>
      <c r="AL248" s="13">
        <v>5</v>
      </c>
      <c r="AM248" s="13"/>
      <c r="AN248" s="13"/>
      <c r="AO248" s="13"/>
      <c r="AP248" s="13"/>
      <c r="AQ248" s="13"/>
      <c r="AR248" s="13"/>
      <c r="AS248" s="13"/>
      <c r="AT248" s="13"/>
      <c r="AU248" s="13">
        <v>5</v>
      </c>
      <c r="AV248" s="13"/>
      <c r="AW248" s="13">
        <v>5</v>
      </c>
      <c r="AX248" s="13"/>
      <c r="AY248" s="13"/>
      <c r="AZ248" s="13">
        <v>5</v>
      </c>
      <c r="BA248" s="13"/>
      <c r="BB248" s="13"/>
      <c r="BC248" s="13"/>
      <c r="BD248" s="13">
        <v>5</v>
      </c>
      <c r="BE248" s="13"/>
      <c r="BF248" s="13">
        <v>5</v>
      </c>
      <c r="BH248" s="20">
        <f t="shared" si="21"/>
        <v>60</v>
      </c>
      <c r="BI248" s="64">
        <f t="shared" si="19"/>
        <v>36240</v>
      </c>
    </row>
    <row r="249" spans="1:61" ht="39.950000000000003" hidden="1" customHeight="1">
      <c r="A249" s="11">
        <v>241</v>
      </c>
      <c r="B249" s="12" t="s">
        <v>631</v>
      </c>
      <c r="C249" s="12" t="s">
        <v>632</v>
      </c>
      <c r="D249" s="23" t="s">
        <v>633</v>
      </c>
      <c r="E249" s="11">
        <v>0</v>
      </c>
      <c r="F249" s="56" t="s">
        <v>113</v>
      </c>
      <c r="G249" s="56" t="s">
        <v>113</v>
      </c>
      <c r="H249" s="36">
        <v>0</v>
      </c>
      <c r="I249" s="28">
        <v>0</v>
      </c>
      <c r="J249" s="69"/>
      <c r="K249" s="9">
        <f t="shared" si="15"/>
        <v>0</v>
      </c>
      <c r="L249" s="56">
        <f t="shared" si="20"/>
        <v>0</v>
      </c>
      <c r="M249" s="56">
        <f t="shared" si="17"/>
        <v>0</v>
      </c>
      <c r="N249" s="35"/>
      <c r="O249" s="67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H249" s="20">
        <f t="shared" si="21"/>
        <v>0</v>
      </c>
      <c r="BI249" s="64">
        <f t="shared" si="19"/>
        <v>0</v>
      </c>
    </row>
    <row r="250" spans="1:61" ht="39.950000000000003" hidden="1" customHeight="1">
      <c r="A250" s="11">
        <v>242</v>
      </c>
      <c r="B250" s="12" t="s">
        <v>634</v>
      </c>
      <c r="C250" s="12" t="s">
        <v>635</v>
      </c>
      <c r="D250" s="23" t="s">
        <v>47</v>
      </c>
      <c r="E250" s="11">
        <v>0</v>
      </c>
      <c r="F250" s="56" t="s">
        <v>113</v>
      </c>
      <c r="G250" s="56" t="s">
        <v>113</v>
      </c>
      <c r="H250" s="36">
        <v>0</v>
      </c>
      <c r="I250" s="28">
        <v>0</v>
      </c>
      <c r="J250" s="69"/>
      <c r="K250" s="9">
        <f t="shared" si="15"/>
        <v>0</v>
      </c>
      <c r="L250" s="56">
        <f t="shared" si="20"/>
        <v>0</v>
      </c>
      <c r="M250" s="56">
        <f t="shared" si="17"/>
        <v>0</v>
      </c>
      <c r="N250" s="35"/>
      <c r="O250" s="67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H250" s="20">
        <f t="shared" si="21"/>
        <v>0</v>
      </c>
      <c r="BI250" s="64">
        <f t="shared" si="19"/>
        <v>0</v>
      </c>
    </row>
    <row r="251" spans="1:61" ht="39.950000000000003" hidden="1" customHeight="1">
      <c r="A251" s="11">
        <v>243</v>
      </c>
      <c r="B251" s="12" t="s">
        <v>636</v>
      </c>
      <c r="C251" s="12" t="s">
        <v>637</v>
      </c>
      <c r="D251" s="23" t="s">
        <v>47</v>
      </c>
      <c r="E251" s="11">
        <v>25</v>
      </c>
      <c r="F251" s="56">
        <v>3870</v>
      </c>
      <c r="G251" s="56">
        <v>100</v>
      </c>
      <c r="H251" s="36">
        <v>0.2</v>
      </c>
      <c r="I251" s="28">
        <v>0.97929999999999995</v>
      </c>
      <c r="J251" s="69">
        <v>80</v>
      </c>
      <c r="K251" s="9">
        <f t="shared" si="15"/>
        <v>80.03</v>
      </c>
      <c r="L251" s="56">
        <f t="shared" si="20"/>
        <v>2000</v>
      </c>
      <c r="M251" s="56">
        <f t="shared" si="17"/>
        <v>2000.75</v>
      </c>
      <c r="N251" s="35"/>
      <c r="O251" s="67">
        <v>25</v>
      </c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H251" s="20">
        <f t="shared" si="21"/>
        <v>25</v>
      </c>
      <c r="BI251" s="64">
        <f t="shared" si="19"/>
        <v>2000</v>
      </c>
    </row>
    <row r="252" spans="1:61" ht="39.950000000000003" hidden="1" customHeight="1">
      <c r="A252" s="11">
        <v>244</v>
      </c>
      <c r="B252" s="12" t="s">
        <v>638</v>
      </c>
      <c r="C252" s="12" t="s">
        <v>639</v>
      </c>
      <c r="D252" s="23" t="s">
        <v>47</v>
      </c>
      <c r="E252" s="11">
        <v>10</v>
      </c>
      <c r="F252" s="56">
        <v>22601</v>
      </c>
      <c r="G252" s="56">
        <v>5882</v>
      </c>
      <c r="H252" s="36">
        <v>0.2</v>
      </c>
      <c r="I252" s="28">
        <v>0.79179999999999995</v>
      </c>
      <c r="J252" s="69">
        <v>4705.6000000000004</v>
      </c>
      <c r="K252" s="9">
        <f t="shared" si="15"/>
        <v>4707.4799999999996</v>
      </c>
      <c r="L252" s="56">
        <f t="shared" si="20"/>
        <v>47056</v>
      </c>
      <c r="M252" s="56">
        <f t="shared" si="17"/>
        <v>47074.799999999996</v>
      </c>
      <c r="N252" s="35"/>
      <c r="O252" s="67">
        <v>10</v>
      </c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H252" s="20">
        <f t="shared" si="21"/>
        <v>10</v>
      </c>
      <c r="BI252" s="64">
        <f t="shared" si="19"/>
        <v>47056</v>
      </c>
    </row>
    <row r="253" spans="1:61" ht="39.950000000000003" hidden="1" customHeight="1">
      <c r="A253" s="11">
        <v>245</v>
      </c>
      <c r="B253" s="12" t="s">
        <v>640</v>
      </c>
      <c r="C253" s="12" t="s">
        <v>641</v>
      </c>
      <c r="D253" s="23" t="s">
        <v>47</v>
      </c>
      <c r="E253" s="11">
        <v>0</v>
      </c>
      <c r="F253" s="56" t="s">
        <v>113</v>
      </c>
      <c r="G253" s="56" t="s">
        <v>113</v>
      </c>
      <c r="H253" s="36">
        <v>0</v>
      </c>
      <c r="I253" s="28">
        <v>0</v>
      </c>
      <c r="J253" s="69"/>
      <c r="K253" s="9">
        <f t="shared" si="15"/>
        <v>0</v>
      </c>
      <c r="L253" s="56">
        <f t="shared" si="20"/>
        <v>0</v>
      </c>
      <c r="M253" s="56">
        <f t="shared" si="17"/>
        <v>0</v>
      </c>
      <c r="N253" s="35"/>
      <c r="O253" s="67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H253" s="20">
        <f t="shared" si="21"/>
        <v>0</v>
      </c>
      <c r="BI253" s="64">
        <f t="shared" si="19"/>
        <v>0</v>
      </c>
    </row>
    <row r="254" spans="1:61" ht="39.950000000000003" hidden="1" customHeight="1">
      <c r="A254" s="11">
        <v>246</v>
      </c>
      <c r="B254" s="12" t="s">
        <v>642</v>
      </c>
      <c r="C254" s="12" t="s">
        <v>643</v>
      </c>
      <c r="D254" s="23" t="s">
        <v>47</v>
      </c>
      <c r="E254" s="11">
        <v>0</v>
      </c>
      <c r="F254" s="56" t="s">
        <v>113</v>
      </c>
      <c r="G254" s="56" t="s">
        <v>113</v>
      </c>
      <c r="H254" s="36">
        <v>0</v>
      </c>
      <c r="I254" s="28">
        <v>0</v>
      </c>
      <c r="J254" s="69"/>
      <c r="K254" s="9">
        <f t="shared" si="15"/>
        <v>0</v>
      </c>
      <c r="L254" s="56">
        <f t="shared" si="20"/>
        <v>0</v>
      </c>
      <c r="M254" s="56">
        <f t="shared" si="17"/>
        <v>0</v>
      </c>
      <c r="N254" s="35"/>
      <c r="O254" s="67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H254" s="20">
        <f t="shared" si="21"/>
        <v>0</v>
      </c>
      <c r="BI254" s="64">
        <f t="shared" si="19"/>
        <v>0</v>
      </c>
    </row>
    <row r="255" spans="1:61" ht="39.950000000000003" hidden="1" customHeight="1">
      <c r="A255" s="11">
        <v>247</v>
      </c>
      <c r="B255" s="12" t="s">
        <v>644</v>
      </c>
      <c r="C255" s="12" t="s">
        <v>645</v>
      </c>
      <c r="D255" s="23" t="s">
        <v>47</v>
      </c>
      <c r="E255" s="11">
        <v>0</v>
      </c>
      <c r="F255" s="56" t="s">
        <v>113</v>
      </c>
      <c r="G255" s="56" t="s">
        <v>113</v>
      </c>
      <c r="H255" s="36">
        <v>0</v>
      </c>
      <c r="I255" s="28">
        <v>0</v>
      </c>
      <c r="J255" s="69"/>
      <c r="K255" s="9">
        <f t="shared" si="15"/>
        <v>0</v>
      </c>
      <c r="L255" s="56">
        <f t="shared" si="20"/>
        <v>0</v>
      </c>
      <c r="M255" s="56">
        <f t="shared" si="17"/>
        <v>0</v>
      </c>
      <c r="N255" s="35"/>
      <c r="O255" s="67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H255" s="20">
        <f t="shared" si="21"/>
        <v>0</v>
      </c>
      <c r="BI255" s="64">
        <f t="shared" si="19"/>
        <v>0</v>
      </c>
    </row>
    <row r="256" spans="1:61" ht="39.950000000000003" hidden="1" customHeight="1">
      <c r="A256" s="11">
        <v>248</v>
      </c>
      <c r="B256" s="12" t="s">
        <v>646</v>
      </c>
      <c r="C256" s="12" t="s">
        <v>647</v>
      </c>
      <c r="D256" s="23" t="s">
        <v>47</v>
      </c>
      <c r="E256" s="11">
        <v>0</v>
      </c>
      <c r="F256" s="56" t="s">
        <v>113</v>
      </c>
      <c r="G256" s="56" t="s">
        <v>113</v>
      </c>
      <c r="H256" s="36">
        <v>0</v>
      </c>
      <c r="I256" s="28">
        <v>0</v>
      </c>
      <c r="J256" s="69"/>
      <c r="K256" s="9">
        <f t="shared" si="15"/>
        <v>0</v>
      </c>
      <c r="L256" s="56">
        <f t="shared" si="20"/>
        <v>0</v>
      </c>
      <c r="M256" s="56">
        <f t="shared" si="17"/>
        <v>0</v>
      </c>
      <c r="N256" s="35"/>
      <c r="O256" s="67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H256" s="20">
        <f t="shared" si="21"/>
        <v>0</v>
      </c>
      <c r="BI256" s="64">
        <f t="shared" si="19"/>
        <v>0</v>
      </c>
    </row>
    <row r="257" spans="1:61" ht="39.950000000000003" hidden="1" customHeight="1">
      <c r="A257" s="11">
        <v>249</v>
      </c>
      <c r="B257" s="12" t="s">
        <v>648</v>
      </c>
      <c r="C257" s="12" t="s">
        <v>647</v>
      </c>
      <c r="D257" s="23" t="s">
        <v>47</v>
      </c>
      <c r="E257" s="11">
        <v>178</v>
      </c>
      <c r="F257" s="56">
        <v>6923</v>
      </c>
      <c r="G257" s="56">
        <v>3315</v>
      </c>
      <c r="H257" s="36">
        <v>0.2</v>
      </c>
      <c r="I257" s="28">
        <v>0.6169</v>
      </c>
      <c r="J257" s="69">
        <v>2652</v>
      </c>
      <c r="K257" s="9">
        <f t="shared" si="15"/>
        <v>2653.06</v>
      </c>
      <c r="L257" s="56">
        <f t="shared" si="20"/>
        <v>472056</v>
      </c>
      <c r="M257" s="56">
        <f t="shared" si="17"/>
        <v>472244.68</v>
      </c>
      <c r="N257" s="35"/>
      <c r="O257" s="67">
        <v>25</v>
      </c>
      <c r="P257" s="13"/>
      <c r="Q257" s="13"/>
      <c r="R257" s="13"/>
      <c r="S257" s="13"/>
      <c r="T257" s="13"/>
      <c r="U257" s="13">
        <v>10</v>
      </c>
      <c r="V257" s="13">
        <v>10</v>
      </c>
      <c r="W257" s="13">
        <v>10</v>
      </c>
      <c r="X257" s="13"/>
      <c r="Y257" s="13"/>
      <c r="Z257" s="13"/>
      <c r="AA257" s="13">
        <v>10</v>
      </c>
      <c r="AB257" s="13"/>
      <c r="AC257" s="13"/>
      <c r="AD257" s="13"/>
      <c r="AE257" s="13">
        <v>10</v>
      </c>
      <c r="AF257" s="13"/>
      <c r="AG257" s="13"/>
      <c r="AH257" s="13">
        <v>2</v>
      </c>
      <c r="AI257" s="13">
        <v>10</v>
      </c>
      <c r="AJ257" s="13">
        <v>10</v>
      </c>
      <c r="AK257" s="13"/>
      <c r="AL257" s="13">
        <v>25</v>
      </c>
      <c r="AM257" s="13"/>
      <c r="AN257" s="13"/>
      <c r="AO257" s="13"/>
      <c r="AP257" s="13"/>
      <c r="AQ257" s="13"/>
      <c r="AR257" s="13"/>
      <c r="AS257" s="13"/>
      <c r="AT257" s="13"/>
      <c r="AU257" s="13">
        <v>10</v>
      </c>
      <c r="AV257" s="13">
        <v>2</v>
      </c>
      <c r="AW257" s="13">
        <v>10</v>
      </c>
      <c r="AX257" s="13">
        <v>2</v>
      </c>
      <c r="AY257" s="13">
        <v>2</v>
      </c>
      <c r="AZ257" s="13">
        <v>10</v>
      </c>
      <c r="BA257" s="13">
        <v>2</v>
      </c>
      <c r="BB257" s="13">
        <v>2</v>
      </c>
      <c r="BC257" s="13">
        <v>2</v>
      </c>
      <c r="BD257" s="13">
        <v>10</v>
      </c>
      <c r="BE257" s="13">
        <v>2</v>
      </c>
      <c r="BF257" s="13">
        <v>2</v>
      </c>
      <c r="BH257" s="20">
        <f t="shared" si="21"/>
        <v>178</v>
      </c>
      <c r="BI257" s="64">
        <f t="shared" si="19"/>
        <v>472056</v>
      </c>
    </row>
    <row r="258" spans="1:61" ht="39.950000000000003" hidden="1" customHeight="1">
      <c r="A258" s="11">
        <v>250</v>
      </c>
      <c r="B258" s="12" t="s">
        <v>649</v>
      </c>
      <c r="C258" s="12" t="s">
        <v>650</v>
      </c>
      <c r="D258" s="23" t="s">
        <v>47</v>
      </c>
      <c r="E258" s="11">
        <v>0</v>
      </c>
      <c r="F258" s="56" t="s">
        <v>113</v>
      </c>
      <c r="G258" s="56" t="s">
        <v>113</v>
      </c>
      <c r="H258" s="36">
        <v>0</v>
      </c>
      <c r="I258" s="28">
        <v>0</v>
      </c>
      <c r="J258" s="69"/>
      <c r="K258" s="9">
        <f t="shared" si="15"/>
        <v>0</v>
      </c>
      <c r="L258" s="56">
        <f t="shared" si="20"/>
        <v>0</v>
      </c>
      <c r="M258" s="56">
        <f t="shared" si="17"/>
        <v>0</v>
      </c>
      <c r="N258" s="35"/>
      <c r="O258" s="67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H258" s="20">
        <f t="shared" si="21"/>
        <v>0</v>
      </c>
      <c r="BI258" s="64">
        <f t="shared" si="19"/>
        <v>0</v>
      </c>
    </row>
    <row r="259" spans="1:61" ht="39.950000000000003" hidden="1" customHeight="1">
      <c r="A259" s="11">
        <v>251</v>
      </c>
      <c r="B259" s="12" t="s">
        <v>651</v>
      </c>
      <c r="C259" s="12" t="s">
        <v>652</v>
      </c>
      <c r="D259" s="23" t="s">
        <v>47</v>
      </c>
      <c r="E259" s="11">
        <v>0</v>
      </c>
      <c r="F259" s="56" t="s">
        <v>113</v>
      </c>
      <c r="G259" s="56" t="s">
        <v>113</v>
      </c>
      <c r="H259" s="36">
        <v>0</v>
      </c>
      <c r="I259" s="28">
        <v>0</v>
      </c>
      <c r="J259" s="69"/>
      <c r="K259" s="9">
        <f t="shared" si="15"/>
        <v>0</v>
      </c>
      <c r="L259" s="56">
        <f t="shared" si="20"/>
        <v>0</v>
      </c>
      <c r="M259" s="56">
        <f t="shared" si="17"/>
        <v>0</v>
      </c>
      <c r="N259" s="35"/>
      <c r="O259" s="67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H259" s="20">
        <f t="shared" si="21"/>
        <v>0</v>
      </c>
      <c r="BI259" s="64">
        <f t="shared" si="19"/>
        <v>0</v>
      </c>
    </row>
    <row r="260" spans="1:61" ht="39.950000000000003" hidden="1" customHeight="1">
      <c r="A260" s="11">
        <v>252</v>
      </c>
      <c r="B260" s="12" t="s">
        <v>653</v>
      </c>
      <c r="C260" s="12" t="s">
        <v>654</v>
      </c>
      <c r="D260" s="23" t="s">
        <v>47</v>
      </c>
      <c r="E260" s="11">
        <v>0</v>
      </c>
      <c r="F260" s="56" t="s">
        <v>113</v>
      </c>
      <c r="G260" s="56" t="s">
        <v>113</v>
      </c>
      <c r="H260" s="36">
        <v>0</v>
      </c>
      <c r="I260" s="28">
        <v>0</v>
      </c>
      <c r="J260" s="69"/>
      <c r="K260" s="9">
        <f t="shared" si="15"/>
        <v>0</v>
      </c>
      <c r="L260" s="56">
        <f t="shared" si="20"/>
        <v>0</v>
      </c>
      <c r="M260" s="56">
        <f t="shared" si="17"/>
        <v>0</v>
      </c>
      <c r="N260" s="35"/>
      <c r="O260" s="67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H260" s="20">
        <f t="shared" si="21"/>
        <v>0</v>
      </c>
      <c r="BI260" s="64">
        <f t="shared" si="19"/>
        <v>0</v>
      </c>
    </row>
    <row r="261" spans="1:61" ht="39.950000000000003" hidden="1" customHeight="1">
      <c r="A261" s="11">
        <v>253</v>
      </c>
      <c r="B261" s="12" t="s">
        <v>655</v>
      </c>
      <c r="C261" s="12" t="s">
        <v>654</v>
      </c>
      <c r="D261" s="23" t="s">
        <v>47</v>
      </c>
      <c r="E261" s="11">
        <v>0</v>
      </c>
      <c r="F261" s="56" t="s">
        <v>113</v>
      </c>
      <c r="G261" s="56" t="s">
        <v>113</v>
      </c>
      <c r="H261" s="36">
        <v>0</v>
      </c>
      <c r="I261" s="28">
        <v>0</v>
      </c>
      <c r="J261" s="69"/>
      <c r="K261" s="9">
        <f t="shared" si="15"/>
        <v>0</v>
      </c>
      <c r="L261" s="56">
        <f t="shared" si="20"/>
        <v>0</v>
      </c>
      <c r="M261" s="56">
        <f t="shared" si="17"/>
        <v>0</v>
      </c>
      <c r="N261" s="35"/>
      <c r="O261" s="67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H261" s="20">
        <f t="shared" si="21"/>
        <v>0</v>
      </c>
      <c r="BI261" s="64">
        <f t="shared" si="19"/>
        <v>0</v>
      </c>
    </row>
    <row r="262" spans="1:61" ht="39.950000000000003" hidden="1" customHeight="1">
      <c r="A262" s="11">
        <v>254</v>
      </c>
      <c r="B262" s="12" t="s">
        <v>614</v>
      </c>
      <c r="C262" s="12" t="s">
        <v>656</v>
      </c>
      <c r="D262" s="23" t="s">
        <v>616</v>
      </c>
      <c r="E262" s="11">
        <v>0</v>
      </c>
      <c r="F262" s="56" t="s">
        <v>113</v>
      </c>
      <c r="G262" s="56" t="s">
        <v>113</v>
      </c>
      <c r="H262" s="36">
        <v>0</v>
      </c>
      <c r="I262" s="28">
        <v>0</v>
      </c>
      <c r="J262" s="69"/>
      <c r="K262" s="9">
        <f t="shared" si="15"/>
        <v>0</v>
      </c>
      <c r="L262" s="56">
        <f t="shared" si="20"/>
        <v>0</v>
      </c>
      <c r="M262" s="56">
        <f t="shared" si="17"/>
        <v>0</v>
      </c>
      <c r="N262" s="35"/>
      <c r="O262" s="67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H262" s="20">
        <f t="shared" si="21"/>
        <v>0</v>
      </c>
      <c r="BI262" s="64">
        <f t="shared" si="19"/>
        <v>0</v>
      </c>
    </row>
    <row r="263" spans="1:61" ht="39.950000000000003" hidden="1" customHeight="1">
      <c r="A263" s="11">
        <v>255</v>
      </c>
      <c r="B263" s="12" t="s">
        <v>617</v>
      </c>
      <c r="C263" s="12" t="s">
        <v>656</v>
      </c>
      <c r="D263" s="23" t="s">
        <v>616</v>
      </c>
      <c r="E263" s="11">
        <v>0</v>
      </c>
      <c r="F263" s="56" t="s">
        <v>113</v>
      </c>
      <c r="G263" s="56" t="s">
        <v>113</v>
      </c>
      <c r="H263" s="36">
        <v>0</v>
      </c>
      <c r="I263" s="28">
        <v>0</v>
      </c>
      <c r="J263" s="69"/>
      <c r="K263" s="9">
        <f t="shared" si="15"/>
        <v>0</v>
      </c>
      <c r="L263" s="56">
        <f t="shared" si="20"/>
        <v>0</v>
      </c>
      <c r="M263" s="56">
        <f t="shared" si="17"/>
        <v>0</v>
      </c>
      <c r="N263" s="35"/>
      <c r="O263" s="67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H263" s="20">
        <f t="shared" si="21"/>
        <v>0</v>
      </c>
      <c r="BI263" s="64">
        <f t="shared" si="19"/>
        <v>0</v>
      </c>
    </row>
    <row r="264" spans="1:61" ht="39.950000000000003" hidden="1" customHeight="1">
      <c r="A264" s="11">
        <v>256</v>
      </c>
      <c r="B264" s="12" t="s">
        <v>657</v>
      </c>
      <c r="C264" s="12" t="s">
        <v>658</v>
      </c>
      <c r="D264" s="23" t="s">
        <v>47</v>
      </c>
      <c r="E264" s="11">
        <v>0</v>
      </c>
      <c r="F264" s="56" t="s">
        <v>113</v>
      </c>
      <c r="G264" s="56" t="s">
        <v>113</v>
      </c>
      <c r="H264" s="36">
        <v>0</v>
      </c>
      <c r="I264" s="28">
        <v>0</v>
      </c>
      <c r="J264" s="69"/>
      <c r="K264" s="9">
        <f t="shared" si="15"/>
        <v>0</v>
      </c>
      <c r="L264" s="56">
        <f t="shared" si="20"/>
        <v>0</v>
      </c>
      <c r="M264" s="56">
        <f t="shared" si="17"/>
        <v>0</v>
      </c>
      <c r="N264" s="35"/>
      <c r="O264" s="67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H264" s="20">
        <f t="shared" si="21"/>
        <v>0</v>
      </c>
      <c r="BI264" s="64">
        <f t="shared" si="19"/>
        <v>0</v>
      </c>
    </row>
    <row r="265" spans="1:61" ht="39.950000000000003" hidden="1" customHeight="1">
      <c r="A265" s="11">
        <v>257</v>
      </c>
      <c r="B265" s="12" t="s">
        <v>659</v>
      </c>
      <c r="C265" s="12" t="s">
        <v>658</v>
      </c>
      <c r="D265" s="23" t="s">
        <v>47</v>
      </c>
      <c r="E265" s="11">
        <v>0</v>
      </c>
      <c r="F265" s="56" t="s">
        <v>113</v>
      </c>
      <c r="G265" s="56" t="s">
        <v>113</v>
      </c>
      <c r="H265" s="36">
        <v>0</v>
      </c>
      <c r="I265" s="28">
        <v>0</v>
      </c>
      <c r="J265" s="69"/>
      <c r="K265" s="9">
        <f t="shared" si="15"/>
        <v>0</v>
      </c>
      <c r="L265" s="56">
        <f t="shared" si="20"/>
        <v>0</v>
      </c>
      <c r="M265" s="56">
        <f t="shared" si="17"/>
        <v>0</v>
      </c>
      <c r="N265" s="35"/>
      <c r="O265" s="67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H265" s="20">
        <f t="shared" si="21"/>
        <v>0</v>
      </c>
      <c r="BI265" s="64">
        <f t="shared" si="19"/>
        <v>0</v>
      </c>
    </row>
    <row r="266" spans="1:61" ht="39.950000000000003" hidden="1" customHeight="1">
      <c r="A266" s="11">
        <v>258</v>
      </c>
      <c r="B266" s="12" t="s">
        <v>660</v>
      </c>
      <c r="C266" s="12" t="s">
        <v>661</v>
      </c>
      <c r="D266" s="23" t="s">
        <v>616</v>
      </c>
      <c r="E266" s="11">
        <v>0</v>
      </c>
      <c r="F266" s="56" t="s">
        <v>113</v>
      </c>
      <c r="G266" s="56" t="s">
        <v>113</v>
      </c>
      <c r="H266" s="36">
        <v>0</v>
      </c>
      <c r="I266" s="28">
        <v>0</v>
      </c>
      <c r="J266" s="69"/>
      <c r="K266" s="9">
        <f t="shared" ref="K266:K329" si="22">ROUND(J266/(1-0.04%),2)</f>
        <v>0</v>
      </c>
      <c r="L266" s="56">
        <f t="shared" si="20"/>
        <v>0</v>
      </c>
      <c r="M266" s="56">
        <f t="shared" ref="M266:M329" si="23">K266*E266</f>
        <v>0</v>
      </c>
      <c r="N266" s="35"/>
      <c r="O266" s="67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H266" s="20">
        <f t="shared" si="21"/>
        <v>0</v>
      </c>
      <c r="BI266" s="64">
        <f t="shared" ref="BI266:BI329" si="24">BH266*J266</f>
        <v>0</v>
      </c>
    </row>
    <row r="267" spans="1:61" ht="39.950000000000003" hidden="1" customHeight="1">
      <c r="A267" s="11">
        <v>259</v>
      </c>
      <c r="B267" s="12" t="s">
        <v>662</v>
      </c>
      <c r="C267" s="12" t="s">
        <v>661</v>
      </c>
      <c r="D267" s="23" t="s">
        <v>616</v>
      </c>
      <c r="E267" s="11">
        <v>0</v>
      </c>
      <c r="F267" s="56" t="s">
        <v>113</v>
      </c>
      <c r="G267" s="56" t="s">
        <v>113</v>
      </c>
      <c r="H267" s="36">
        <v>0</v>
      </c>
      <c r="I267" s="28">
        <v>0</v>
      </c>
      <c r="J267" s="69"/>
      <c r="K267" s="9">
        <f t="shared" si="22"/>
        <v>0</v>
      </c>
      <c r="L267" s="56">
        <f t="shared" si="20"/>
        <v>0</v>
      </c>
      <c r="M267" s="56">
        <f t="shared" si="23"/>
        <v>0</v>
      </c>
      <c r="N267" s="35"/>
      <c r="O267" s="67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H267" s="20">
        <f t="shared" si="21"/>
        <v>0</v>
      </c>
      <c r="BI267" s="64">
        <f t="shared" si="24"/>
        <v>0</v>
      </c>
    </row>
    <row r="268" spans="1:61" ht="39.950000000000003" hidden="1" customHeight="1">
      <c r="A268" s="11">
        <v>260</v>
      </c>
      <c r="B268" s="12" t="s">
        <v>663</v>
      </c>
      <c r="C268" s="12" t="s">
        <v>664</v>
      </c>
      <c r="D268" s="23" t="s">
        <v>616</v>
      </c>
      <c r="E268" s="11">
        <v>0</v>
      </c>
      <c r="F268" s="56" t="s">
        <v>113</v>
      </c>
      <c r="G268" s="56" t="s">
        <v>113</v>
      </c>
      <c r="H268" s="36">
        <v>0</v>
      </c>
      <c r="I268" s="28">
        <v>0</v>
      </c>
      <c r="J268" s="69"/>
      <c r="K268" s="9">
        <f t="shared" si="22"/>
        <v>0</v>
      </c>
      <c r="L268" s="56">
        <f t="shared" si="20"/>
        <v>0</v>
      </c>
      <c r="M268" s="56">
        <f t="shared" si="23"/>
        <v>0</v>
      </c>
      <c r="N268" s="35"/>
      <c r="O268" s="67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H268" s="20">
        <f t="shared" si="21"/>
        <v>0</v>
      </c>
      <c r="BI268" s="64">
        <f t="shared" si="24"/>
        <v>0</v>
      </c>
    </row>
    <row r="269" spans="1:61" ht="39.950000000000003" hidden="1" customHeight="1">
      <c r="A269" s="11">
        <v>261</v>
      </c>
      <c r="B269" s="12" t="s">
        <v>665</v>
      </c>
      <c r="C269" s="12" t="s">
        <v>664</v>
      </c>
      <c r="D269" s="23" t="s">
        <v>616</v>
      </c>
      <c r="E269" s="11">
        <v>0</v>
      </c>
      <c r="F269" s="56" t="s">
        <v>113</v>
      </c>
      <c r="G269" s="56" t="s">
        <v>113</v>
      </c>
      <c r="H269" s="36">
        <v>0</v>
      </c>
      <c r="I269" s="28">
        <v>0</v>
      </c>
      <c r="J269" s="69"/>
      <c r="K269" s="9">
        <f t="shared" si="22"/>
        <v>0</v>
      </c>
      <c r="L269" s="56">
        <f t="shared" si="20"/>
        <v>0</v>
      </c>
      <c r="M269" s="56">
        <f t="shared" si="23"/>
        <v>0</v>
      </c>
      <c r="N269" s="35"/>
      <c r="O269" s="67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H269" s="20">
        <f t="shared" si="21"/>
        <v>0</v>
      </c>
      <c r="BI269" s="64">
        <f t="shared" si="24"/>
        <v>0</v>
      </c>
    </row>
    <row r="270" spans="1:61" ht="39.950000000000003" hidden="1" customHeight="1">
      <c r="A270" s="11">
        <v>262</v>
      </c>
      <c r="B270" s="12" t="s">
        <v>666</v>
      </c>
      <c r="C270" s="12" t="s">
        <v>667</v>
      </c>
      <c r="D270" s="23" t="s">
        <v>47</v>
      </c>
      <c r="E270" s="11">
        <v>0</v>
      </c>
      <c r="F270" s="56" t="s">
        <v>113</v>
      </c>
      <c r="G270" s="56" t="s">
        <v>113</v>
      </c>
      <c r="H270" s="36">
        <v>0</v>
      </c>
      <c r="I270" s="28">
        <v>0</v>
      </c>
      <c r="J270" s="69"/>
      <c r="K270" s="9">
        <f t="shared" si="22"/>
        <v>0</v>
      </c>
      <c r="L270" s="56">
        <f t="shared" si="20"/>
        <v>0</v>
      </c>
      <c r="M270" s="56">
        <f t="shared" si="23"/>
        <v>0</v>
      </c>
      <c r="N270" s="35"/>
      <c r="O270" s="67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H270" s="20">
        <f t="shared" si="21"/>
        <v>0</v>
      </c>
      <c r="BI270" s="64">
        <f t="shared" si="24"/>
        <v>0</v>
      </c>
    </row>
    <row r="271" spans="1:61" ht="39.950000000000003" hidden="1" customHeight="1">
      <c r="A271" s="11">
        <v>263</v>
      </c>
      <c r="B271" s="12" t="s">
        <v>668</v>
      </c>
      <c r="C271" s="12" t="s">
        <v>667</v>
      </c>
      <c r="D271" s="23" t="s">
        <v>47</v>
      </c>
      <c r="E271" s="11">
        <v>0</v>
      </c>
      <c r="F271" s="56" t="s">
        <v>113</v>
      </c>
      <c r="G271" s="56" t="s">
        <v>113</v>
      </c>
      <c r="H271" s="36">
        <v>0</v>
      </c>
      <c r="I271" s="28">
        <v>0</v>
      </c>
      <c r="J271" s="69"/>
      <c r="K271" s="9">
        <f t="shared" si="22"/>
        <v>0</v>
      </c>
      <c r="L271" s="56">
        <f t="shared" si="20"/>
        <v>0</v>
      </c>
      <c r="M271" s="56">
        <f t="shared" si="23"/>
        <v>0</v>
      </c>
      <c r="N271" s="35"/>
      <c r="O271" s="67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H271" s="20">
        <f t="shared" si="21"/>
        <v>0</v>
      </c>
      <c r="BI271" s="64">
        <f t="shared" si="24"/>
        <v>0</v>
      </c>
    </row>
    <row r="272" spans="1:61" ht="39.950000000000003" hidden="1" customHeight="1">
      <c r="A272" s="11">
        <v>264</v>
      </c>
      <c r="B272" s="12" t="s">
        <v>669</v>
      </c>
      <c r="C272" s="12" t="s">
        <v>670</v>
      </c>
      <c r="D272" s="23" t="s">
        <v>47</v>
      </c>
      <c r="E272" s="11">
        <v>0</v>
      </c>
      <c r="F272" s="56" t="s">
        <v>113</v>
      </c>
      <c r="G272" s="56" t="s">
        <v>113</v>
      </c>
      <c r="H272" s="36">
        <v>0</v>
      </c>
      <c r="I272" s="28">
        <v>0</v>
      </c>
      <c r="J272" s="69"/>
      <c r="K272" s="9">
        <f t="shared" si="22"/>
        <v>0</v>
      </c>
      <c r="L272" s="56">
        <f t="shared" si="20"/>
        <v>0</v>
      </c>
      <c r="M272" s="56">
        <f t="shared" si="23"/>
        <v>0</v>
      </c>
      <c r="N272" s="35"/>
      <c r="O272" s="67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H272" s="20">
        <f t="shared" si="21"/>
        <v>0</v>
      </c>
      <c r="BI272" s="64">
        <f t="shared" si="24"/>
        <v>0</v>
      </c>
    </row>
    <row r="273" spans="1:61" ht="39.950000000000003" hidden="1" customHeight="1">
      <c r="A273" s="11">
        <v>265</v>
      </c>
      <c r="B273" s="12" t="s">
        <v>671</v>
      </c>
      <c r="C273" s="12" t="s">
        <v>670</v>
      </c>
      <c r="D273" s="23" t="s">
        <v>47</v>
      </c>
      <c r="E273" s="11">
        <v>0</v>
      </c>
      <c r="F273" s="56" t="s">
        <v>113</v>
      </c>
      <c r="G273" s="56" t="s">
        <v>113</v>
      </c>
      <c r="H273" s="36">
        <v>0</v>
      </c>
      <c r="I273" s="28">
        <v>0</v>
      </c>
      <c r="J273" s="69"/>
      <c r="K273" s="9">
        <f t="shared" si="22"/>
        <v>0</v>
      </c>
      <c r="L273" s="56">
        <f t="shared" si="20"/>
        <v>0</v>
      </c>
      <c r="M273" s="56">
        <f t="shared" si="23"/>
        <v>0</v>
      </c>
      <c r="N273" s="35"/>
      <c r="O273" s="67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H273" s="20">
        <f t="shared" si="21"/>
        <v>0</v>
      </c>
      <c r="BI273" s="64">
        <f t="shared" si="24"/>
        <v>0</v>
      </c>
    </row>
    <row r="274" spans="1:61" ht="39.950000000000003" hidden="1" customHeight="1">
      <c r="A274" s="11">
        <v>266</v>
      </c>
      <c r="B274" s="12" t="s">
        <v>672</v>
      </c>
      <c r="C274" s="12" t="s">
        <v>673</v>
      </c>
      <c r="D274" s="23" t="s">
        <v>47</v>
      </c>
      <c r="E274" s="11">
        <v>0</v>
      </c>
      <c r="F274" s="56" t="s">
        <v>113</v>
      </c>
      <c r="G274" s="56" t="s">
        <v>113</v>
      </c>
      <c r="H274" s="36">
        <v>0</v>
      </c>
      <c r="I274" s="28">
        <v>0</v>
      </c>
      <c r="J274" s="69"/>
      <c r="K274" s="9">
        <f t="shared" si="22"/>
        <v>0</v>
      </c>
      <c r="L274" s="56">
        <f t="shared" si="20"/>
        <v>0</v>
      </c>
      <c r="M274" s="56">
        <f t="shared" si="23"/>
        <v>0</v>
      </c>
      <c r="N274" s="35"/>
      <c r="O274" s="67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H274" s="20">
        <f t="shared" si="21"/>
        <v>0</v>
      </c>
      <c r="BI274" s="64">
        <f t="shared" si="24"/>
        <v>0</v>
      </c>
    </row>
    <row r="275" spans="1:61" ht="39.950000000000003" hidden="1" customHeight="1">
      <c r="A275" s="11">
        <v>267</v>
      </c>
      <c r="B275" s="12" t="s">
        <v>674</v>
      </c>
      <c r="C275" s="12" t="s">
        <v>673</v>
      </c>
      <c r="D275" s="23" t="s">
        <v>47</v>
      </c>
      <c r="E275" s="11">
        <v>0</v>
      </c>
      <c r="F275" s="56" t="s">
        <v>113</v>
      </c>
      <c r="G275" s="56" t="s">
        <v>113</v>
      </c>
      <c r="H275" s="36">
        <v>0</v>
      </c>
      <c r="I275" s="28">
        <v>0</v>
      </c>
      <c r="J275" s="69"/>
      <c r="K275" s="9">
        <f t="shared" si="22"/>
        <v>0</v>
      </c>
      <c r="L275" s="56">
        <f t="shared" si="20"/>
        <v>0</v>
      </c>
      <c r="M275" s="56">
        <f t="shared" si="23"/>
        <v>0</v>
      </c>
      <c r="N275" s="35"/>
      <c r="O275" s="67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H275" s="20">
        <f t="shared" si="21"/>
        <v>0</v>
      </c>
      <c r="BI275" s="64">
        <f t="shared" si="24"/>
        <v>0</v>
      </c>
    </row>
    <row r="276" spans="1:61" ht="39.950000000000003" hidden="1" customHeight="1">
      <c r="A276" s="11">
        <v>268</v>
      </c>
      <c r="B276" s="12" t="s">
        <v>675</v>
      </c>
      <c r="C276" s="12" t="s">
        <v>676</v>
      </c>
      <c r="D276" s="23" t="s">
        <v>47</v>
      </c>
      <c r="E276" s="11">
        <v>0</v>
      </c>
      <c r="F276" s="56" t="s">
        <v>113</v>
      </c>
      <c r="G276" s="56" t="s">
        <v>113</v>
      </c>
      <c r="H276" s="36">
        <v>0</v>
      </c>
      <c r="I276" s="28">
        <v>0</v>
      </c>
      <c r="J276" s="69"/>
      <c r="K276" s="9">
        <f t="shared" si="22"/>
        <v>0</v>
      </c>
      <c r="L276" s="56">
        <f t="shared" si="20"/>
        <v>0</v>
      </c>
      <c r="M276" s="56">
        <f t="shared" si="23"/>
        <v>0</v>
      </c>
      <c r="N276" s="35"/>
      <c r="O276" s="67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H276" s="20">
        <f t="shared" si="21"/>
        <v>0</v>
      </c>
      <c r="BI276" s="64">
        <f t="shared" si="24"/>
        <v>0</v>
      </c>
    </row>
    <row r="277" spans="1:61" ht="39.950000000000003" hidden="1" customHeight="1">
      <c r="A277" s="11">
        <v>269</v>
      </c>
      <c r="B277" s="12" t="s">
        <v>677</v>
      </c>
      <c r="C277" s="12" t="s">
        <v>676</v>
      </c>
      <c r="D277" s="23" t="s">
        <v>47</v>
      </c>
      <c r="E277" s="11">
        <v>0</v>
      </c>
      <c r="F277" s="56" t="s">
        <v>113</v>
      </c>
      <c r="G277" s="56" t="s">
        <v>113</v>
      </c>
      <c r="H277" s="36">
        <v>0</v>
      </c>
      <c r="I277" s="28">
        <v>0</v>
      </c>
      <c r="J277" s="69"/>
      <c r="K277" s="9">
        <f t="shared" si="22"/>
        <v>0</v>
      </c>
      <c r="L277" s="56">
        <f t="shared" si="20"/>
        <v>0</v>
      </c>
      <c r="M277" s="56">
        <f t="shared" si="23"/>
        <v>0</v>
      </c>
      <c r="N277" s="35"/>
      <c r="O277" s="67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H277" s="20">
        <f t="shared" si="21"/>
        <v>0</v>
      </c>
      <c r="BI277" s="64">
        <f t="shared" si="24"/>
        <v>0</v>
      </c>
    </row>
    <row r="278" spans="1:61" ht="39.950000000000003" hidden="1" customHeight="1">
      <c r="A278" s="11">
        <v>270</v>
      </c>
      <c r="B278" s="12" t="s">
        <v>678</v>
      </c>
      <c r="C278" s="12" t="s">
        <v>679</v>
      </c>
      <c r="D278" s="23" t="s">
        <v>47</v>
      </c>
      <c r="E278" s="11">
        <v>0</v>
      </c>
      <c r="F278" s="56" t="s">
        <v>113</v>
      </c>
      <c r="G278" s="56" t="s">
        <v>113</v>
      </c>
      <c r="H278" s="36">
        <v>0</v>
      </c>
      <c r="I278" s="28">
        <v>0</v>
      </c>
      <c r="J278" s="69"/>
      <c r="K278" s="9">
        <f t="shared" si="22"/>
        <v>0</v>
      </c>
      <c r="L278" s="56">
        <f t="shared" si="20"/>
        <v>0</v>
      </c>
      <c r="M278" s="56">
        <f t="shared" si="23"/>
        <v>0</v>
      </c>
      <c r="N278" s="35"/>
      <c r="O278" s="67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H278" s="20">
        <f t="shared" si="21"/>
        <v>0</v>
      </c>
      <c r="BI278" s="64">
        <f t="shared" si="24"/>
        <v>0</v>
      </c>
    </row>
    <row r="279" spans="1:61" ht="39.950000000000003" hidden="1" customHeight="1">
      <c r="A279" s="11">
        <v>271</v>
      </c>
      <c r="B279" s="12" t="s">
        <v>680</v>
      </c>
      <c r="C279" s="12" t="s">
        <v>679</v>
      </c>
      <c r="D279" s="23" t="s">
        <v>47</v>
      </c>
      <c r="E279" s="11">
        <v>0</v>
      </c>
      <c r="F279" s="56" t="s">
        <v>113</v>
      </c>
      <c r="G279" s="56" t="s">
        <v>113</v>
      </c>
      <c r="H279" s="36">
        <v>0</v>
      </c>
      <c r="I279" s="28">
        <v>0</v>
      </c>
      <c r="J279" s="69"/>
      <c r="K279" s="9">
        <f t="shared" si="22"/>
        <v>0</v>
      </c>
      <c r="L279" s="56">
        <f t="shared" si="20"/>
        <v>0</v>
      </c>
      <c r="M279" s="56">
        <f t="shared" si="23"/>
        <v>0</v>
      </c>
      <c r="N279" s="35"/>
      <c r="O279" s="67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H279" s="20">
        <f t="shared" si="21"/>
        <v>0</v>
      </c>
      <c r="BI279" s="64">
        <f t="shared" si="24"/>
        <v>0</v>
      </c>
    </row>
    <row r="280" spans="1:61" ht="39.950000000000003" hidden="1" customHeight="1">
      <c r="A280" s="11">
        <v>272</v>
      </c>
      <c r="B280" s="12" t="s">
        <v>681</v>
      </c>
      <c r="C280" s="12" t="s">
        <v>682</v>
      </c>
      <c r="D280" s="23" t="s">
        <v>47</v>
      </c>
      <c r="E280" s="11">
        <v>0</v>
      </c>
      <c r="F280" s="56" t="s">
        <v>113</v>
      </c>
      <c r="G280" s="56" t="s">
        <v>113</v>
      </c>
      <c r="H280" s="36">
        <v>0</v>
      </c>
      <c r="I280" s="28">
        <v>0</v>
      </c>
      <c r="J280" s="69"/>
      <c r="K280" s="9">
        <f t="shared" si="22"/>
        <v>0</v>
      </c>
      <c r="L280" s="56">
        <f t="shared" si="20"/>
        <v>0</v>
      </c>
      <c r="M280" s="56">
        <f t="shared" si="23"/>
        <v>0</v>
      </c>
      <c r="N280" s="35"/>
      <c r="O280" s="67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H280" s="20">
        <f t="shared" si="21"/>
        <v>0</v>
      </c>
      <c r="BI280" s="64">
        <f t="shared" si="24"/>
        <v>0</v>
      </c>
    </row>
    <row r="281" spans="1:61" ht="39.950000000000003" hidden="1" customHeight="1">
      <c r="A281" s="11">
        <v>273</v>
      </c>
      <c r="B281" s="12" t="s">
        <v>683</v>
      </c>
      <c r="C281" s="12" t="s">
        <v>682</v>
      </c>
      <c r="D281" s="23" t="s">
        <v>47</v>
      </c>
      <c r="E281" s="11">
        <v>0</v>
      </c>
      <c r="F281" s="56" t="s">
        <v>113</v>
      </c>
      <c r="G281" s="56" t="s">
        <v>113</v>
      </c>
      <c r="H281" s="36">
        <v>0</v>
      </c>
      <c r="I281" s="28">
        <v>0</v>
      </c>
      <c r="J281" s="69"/>
      <c r="K281" s="9">
        <f t="shared" si="22"/>
        <v>0</v>
      </c>
      <c r="L281" s="56">
        <f t="shared" ref="L281:L343" si="25">J281*E281</f>
        <v>0</v>
      </c>
      <c r="M281" s="56">
        <f t="shared" si="23"/>
        <v>0</v>
      </c>
      <c r="N281" s="35"/>
      <c r="O281" s="67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H281" s="20">
        <f t="shared" ref="BH281:BH344" si="26">SUM(O281:BF281)</f>
        <v>0</v>
      </c>
      <c r="BI281" s="64">
        <f t="shared" si="24"/>
        <v>0</v>
      </c>
    </row>
    <row r="282" spans="1:61" ht="39.950000000000003" hidden="1" customHeight="1">
      <c r="A282" s="11">
        <v>274</v>
      </c>
      <c r="B282" s="12" t="s">
        <v>684</v>
      </c>
      <c r="C282" s="12" t="s">
        <v>685</v>
      </c>
      <c r="D282" s="23" t="s">
        <v>47</v>
      </c>
      <c r="E282" s="11">
        <v>0</v>
      </c>
      <c r="F282" s="56" t="s">
        <v>113</v>
      </c>
      <c r="G282" s="56" t="s">
        <v>113</v>
      </c>
      <c r="H282" s="36">
        <v>0</v>
      </c>
      <c r="I282" s="28">
        <v>0</v>
      </c>
      <c r="J282" s="69"/>
      <c r="K282" s="9">
        <f t="shared" si="22"/>
        <v>0</v>
      </c>
      <c r="L282" s="56">
        <f t="shared" si="25"/>
        <v>0</v>
      </c>
      <c r="M282" s="56">
        <f t="shared" si="23"/>
        <v>0</v>
      </c>
      <c r="N282" s="35"/>
      <c r="O282" s="67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H282" s="20">
        <f t="shared" si="26"/>
        <v>0</v>
      </c>
      <c r="BI282" s="64">
        <f t="shared" si="24"/>
        <v>0</v>
      </c>
    </row>
    <row r="283" spans="1:61" ht="39.950000000000003" hidden="1" customHeight="1">
      <c r="A283" s="11">
        <v>275</v>
      </c>
      <c r="B283" s="12" t="s">
        <v>686</v>
      </c>
      <c r="C283" s="12" t="s">
        <v>685</v>
      </c>
      <c r="D283" s="23" t="s">
        <v>47</v>
      </c>
      <c r="E283" s="11">
        <v>0</v>
      </c>
      <c r="F283" s="56" t="s">
        <v>113</v>
      </c>
      <c r="G283" s="56" t="s">
        <v>113</v>
      </c>
      <c r="H283" s="36">
        <v>0</v>
      </c>
      <c r="I283" s="28">
        <v>0</v>
      </c>
      <c r="J283" s="69"/>
      <c r="K283" s="9">
        <f t="shared" si="22"/>
        <v>0</v>
      </c>
      <c r="L283" s="56">
        <f t="shared" si="25"/>
        <v>0</v>
      </c>
      <c r="M283" s="56">
        <f t="shared" si="23"/>
        <v>0</v>
      </c>
      <c r="N283" s="35"/>
      <c r="O283" s="67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H283" s="20">
        <f t="shared" si="26"/>
        <v>0</v>
      </c>
      <c r="BI283" s="64">
        <f t="shared" si="24"/>
        <v>0</v>
      </c>
    </row>
    <row r="284" spans="1:61" ht="39.950000000000003" hidden="1" customHeight="1">
      <c r="A284" s="11">
        <v>276</v>
      </c>
      <c r="B284" s="12" t="s">
        <v>687</v>
      </c>
      <c r="C284" s="12" t="s">
        <v>688</v>
      </c>
      <c r="D284" s="23" t="s">
        <v>47</v>
      </c>
      <c r="E284" s="11">
        <v>0</v>
      </c>
      <c r="F284" s="56" t="s">
        <v>113</v>
      </c>
      <c r="G284" s="56" t="s">
        <v>113</v>
      </c>
      <c r="H284" s="36">
        <v>0</v>
      </c>
      <c r="I284" s="28">
        <v>0</v>
      </c>
      <c r="J284" s="69"/>
      <c r="K284" s="9">
        <f t="shared" si="22"/>
        <v>0</v>
      </c>
      <c r="L284" s="56">
        <f t="shared" si="25"/>
        <v>0</v>
      </c>
      <c r="M284" s="56">
        <f t="shared" si="23"/>
        <v>0</v>
      </c>
      <c r="N284" s="35"/>
      <c r="O284" s="67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H284" s="20">
        <f t="shared" si="26"/>
        <v>0</v>
      </c>
      <c r="BI284" s="64">
        <f t="shared" si="24"/>
        <v>0</v>
      </c>
    </row>
    <row r="285" spans="1:61" ht="39.950000000000003" hidden="1" customHeight="1">
      <c r="A285" s="11">
        <v>277</v>
      </c>
      <c r="B285" s="12" t="s">
        <v>689</v>
      </c>
      <c r="C285" s="12" t="s">
        <v>688</v>
      </c>
      <c r="D285" s="23" t="s">
        <v>47</v>
      </c>
      <c r="E285" s="11">
        <v>0</v>
      </c>
      <c r="F285" s="56" t="s">
        <v>113</v>
      </c>
      <c r="G285" s="56" t="s">
        <v>113</v>
      </c>
      <c r="H285" s="36">
        <v>0</v>
      </c>
      <c r="I285" s="28">
        <v>0</v>
      </c>
      <c r="J285" s="69"/>
      <c r="K285" s="9">
        <f t="shared" si="22"/>
        <v>0</v>
      </c>
      <c r="L285" s="56">
        <f t="shared" si="25"/>
        <v>0</v>
      </c>
      <c r="M285" s="56">
        <f t="shared" si="23"/>
        <v>0</v>
      </c>
      <c r="N285" s="35"/>
      <c r="O285" s="67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H285" s="20">
        <f t="shared" si="26"/>
        <v>0</v>
      </c>
      <c r="BI285" s="64">
        <f t="shared" si="24"/>
        <v>0</v>
      </c>
    </row>
    <row r="286" spans="1:61" ht="39.950000000000003" hidden="1" customHeight="1">
      <c r="A286" s="11">
        <v>278</v>
      </c>
      <c r="B286" s="12" t="s">
        <v>690</v>
      </c>
      <c r="C286" s="12" t="s">
        <v>691</v>
      </c>
      <c r="D286" s="23" t="s">
        <v>47</v>
      </c>
      <c r="E286" s="11">
        <v>0</v>
      </c>
      <c r="F286" s="56" t="s">
        <v>113</v>
      </c>
      <c r="G286" s="56" t="s">
        <v>113</v>
      </c>
      <c r="H286" s="36">
        <v>0</v>
      </c>
      <c r="I286" s="28">
        <v>0</v>
      </c>
      <c r="J286" s="69"/>
      <c r="K286" s="9">
        <f t="shared" si="22"/>
        <v>0</v>
      </c>
      <c r="L286" s="56">
        <f t="shared" si="25"/>
        <v>0</v>
      </c>
      <c r="M286" s="56">
        <f t="shared" si="23"/>
        <v>0</v>
      </c>
      <c r="N286" s="35"/>
      <c r="O286" s="67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H286" s="20">
        <f t="shared" si="26"/>
        <v>0</v>
      </c>
      <c r="BI286" s="64">
        <f t="shared" si="24"/>
        <v>0</v>
      </c>
    </row>
    <row r="287" spans="1:61" ht="39.950000000000003" hidden="1" customHeight="1">
      <c r="A287" s="11">
        <v>279</v>
      </c>
      <c r="B287" s="12" t="s">
        <v>692</v>
      </c>
      <c r="C287" s="12" t="s">
        <v>691</v>
      </c>
      <c r="D287" s="23" t="s">
        <v>47</v>
      </c>
      <c r="E287" s="11">
        <v>0</v>
      </c>
      <c r="F287" s="56" t="s">
        <v>113</v>
      </c>
      <c r="G287" s="56" t="s">
        <v>113</v>
      </c>
      <c r="H287" s="36">
        <v>0</v>
      </c>
      <c r="I287" s="28">
        <v>0</v>
      </c>
      <c r="J287" s="69"/>
      <c r="K287" s="9">
        <f t="shared" si="22"/>
        <v>0</v>
      </c>
      <c r="L287" s="56">
        <f t="shared" si="25"/>
        <v>0</v>
      </c>
      <c r="M287" s="56">
        <f t="shared" si="23"/>
        <v>0</v>
      </c>
      <c r="N287" s="35"/>
      <c r="O287" s="67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H287" s="20">
        <f t="shared" si="26"/>
        <v>0</v>
      </c>
      <c r="BI287" s="64">
        <f t="shared" si="24"/>
        <v>0</v>
      </c>
    </row>
    <row r="288" spans="1:61" ht="39.950000000000003" hidden="1" customHeight="1">
      <c r="A288" s="11">
        <v>280</v>
      </c>
      <c r="B288" s="12" t="s">
        <v>693</v>
      </c>
      <c r="C288" s="12" t="s">
        <v>694</v>
      </c>
      <c r="D288" s="23" t="s">
        <v>47</v>
      </c>
      <c r="E288" s="11">
        <v>0</v>
      </c>
      <c r="F288" s="56" t="s">
        <v>113</v>
      </c>
      <c r="G288" s="56" t="s">
        <v>113</v>
      </c>
      <c r="H288" s="36">
        <v>0</v>
      </c>
      <c r="I288" s="28">
        <v>0</v>
      </c>
      <c r="J288" s="69"/>
      <c r="K288" s="9">
        <f t="shared" si="22"/>
        <v>0</v>
      </c>
      <c r="L288" s="56">
        <f t="shared" si="25"/>
        <v>0</v>
      </c>
      <c r="M288" s="56">
        <f t="shared" si="23"/>
        <v>0</v>
      </c>
      <c r="N288" s="35"/>
      <c r="O288" s="67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H288" s="20">
        <f t="shared" si="26"/>
        <v>0</v>
      </c>
      <c r="BI288" s="64">
        <f t="shared" si="24"/>
        <v>0</v>
      </c>
    </row>
    <row r="289" spans="1:61" ht="39.950000000000003" hidden="1" customHeight="1">
      <c r="A289" s="11">
        <v>281</v>
      </c>
      <c r="B289" s="12" t="s">
        <v>695</v>
      </c>
      <c r="C289" s="12" t="s">
        <v>696</v>
      </c>
      <c r="D289" s="23" t="s">
        <v>47</v>
      </c>
      <c r="E289" s="11">
        <v>0</v>
      </c>
      <c r="F289" s="56" t="s">
        <v>113</v>
      </c>
      <c r="G289" s="56" t="s">
        <v>113</v>
      </c>
      <c r="H289" s="36">
        <v>0</v>
      </c>
      <c r="I289" s="28">
        <v>0</v>
      </c>
      <c r="J289" s="69"/>
      <c r="K289" s="9">
        <f t="shared" si="22"/>
        <v>0</v>
      </c>
      <c r="L289" s="56">
        <f t="shared" si="25"/>
        <v>0</v>
      </c>
      <c r="M289" s="56">
        <f t="shared" si="23"/>
        <v>0</v>
      </c>
      <c r="N289" s="35"/>
      <c r="O289" s="67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H289" s="20">
        <f t="shared" si="26"/>
        <v>0</v>
      </c>
      <c r="BI289" s="64">
        <f t="shared" si="24"/>
        <v>0</v>
      </c>
    </row>
    <row r="290" spans="1:61" ht="39.950000000000003" hidden="1" customHeight="1">
      <c r="A290" s="11">
        <v>282</v>
      </c>
      <c r="B290" s="12" t="s">
        <v>697</v>
      </c>
      <c r="C290" s="12" t="s">
        <v>696</v>
      </c>
      <c r="D290" s="23" t="s">
        <v>47</v>
      </c>
      <c r="E290" s="11">
        <v>0</v>
      </c>
      <c r="F290" s="56" t="s">
        <v>113</v>
      </c>
      <c r="G290" s="56" t="s">
        <v>113</v>
      </c>
      <c r="H290" s="36">
        <v>0</v>
      </c>
      <c r="I290" s="28">
        <v>0</v>
      </c>
      <c r="J290" s="69"/>
      <c r="K290" s="9">
        <f t="shared" si="22"/>
        <v>0</v>
      </c>
      <c r="L290" s="56">
        <f t="shared" si="25"/>
        <v>0</v>
      </c>
      <c r="M290" s="56">
        <f t="shared" si="23"/>
        <v>0</v>
      </c>
      <c r="N290" s="35"/>
      <c r="O290" s="67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H290" s="20">
        <f t="shared" si="26"/>
        <v>0</v>
      </c>
      <c r="BI290" s="64">
        <f t="shared" si="24"/>
        <v>0</v>
      </c>
    </row>
    <row r="291" spans="1:61" ht="39.950000000000003" hidden="1" customHeight="1">
      <c r="A291" s="11">
        <v>283</v>
      </c>
      <c r="B291" s="12" t="s">
        <v>698</v>
      </c>
      <c r="C291" s="12" t="s">
        <v>699</v>
      </c>
      <c r="D291" s="23" t="s">
        <v>47</v>
      </c>
      <c r="E291" s="11">
        <v>0</v>
      </c>
      <c r="F291" s="56" t="s">
        <v>113</v>
      </c>
      <c r="G291" s="56" t="s">
        <v>113</v>
      </c>
      <c r="H291" s="36">
        <v>0</v>
      </c>
      <c r="I291" s="28">
        <v>0</v>
      </c>
      <c r="J291" s="69"/>
      <c r="K291" s="9">
        <f t="shared" si="22"/>
        <v>0</v>
      </c>
      <c r="L291" s="56">
        <f t="shared" si="25"/>
        <v>0</v>
      </c>
      <c r="M291" s="56">
        <f t="shared" si="23"/>
        <v>0</v>
      </c>
      <c r="N291" s="35"/>
      <c r="O291" s="67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H291" s="20">
        <f t="shared" si="26"/>
        <v>0</v>
      </c>
      <c r="BI291" s="64">
        <f t="shared" si="24"/>
        <v>0</v>
      </c>
    </row>
    <row r="292" spans="1:61" ht="39.950000000000003" hidden="1" customHeight="1">
      <c r="A292" s="11">
        <v>284</v>
      </c>
      <c r="B292" s="12" t="s">
        <v>700</v>
      </c>
      <c r="C292" s="12" t="s">
        <v>699</v>
      </c>
      <c r="D292" s="23" t="s">
        <v>47</v>
      </c>
      <c r="E292" s="11">
        <v>0</v>
      </c>
      <c r="F292" s="56" t="s">
        <v>113</v>
      </c>
      <c r="G292" s="56" t="s">
        <v>113</v>
      </c>
      <c r="H292" s="36">
        <v>0</v>
      </c>
      <c r="I292" s="28">
        <v>0</v>
      </c>
      <c r="J292" s="69"/>
      <c r="K292" s="9">
        <f t="shared" si="22"/>
        <v>0</v>
      </c>
      <c r="L292" s="56">
        <f t="shared" si="25"/>
        <v>0</v>
      </c>
      <c r="M292" s="56">
        <f t="shared" si="23"/>
        <v>0</v>
      </c>
      <c r="N292" s="35"/>
      <c r="O292" s="67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H292" s="20">
        <f t="shared" si="26"/>
        <v>0</v>
      </c>
      <c r="BI292" s="64">
        <f t="shared" si="24"/>
        <v>0</v>
      </c>
    </row>
    <row r="293" spans="1:61" ht="39.950000000000003" hidden="1" customHeight="1">
      <c r="A293" s="11">
        <v>285</v>
      </c>
      <c r="B293" s="12" t="s">
        <v>701</v>
      </c>
      <c r="C293" s="12" t="s">
        <v>702</v>
      </c>
      <c r="D293" s="23" t="s">
        <v>47</v>
      </c>
      <c r="E293" s="11">
        <v>0</v>
      </c>
      <c r="F293" s="56" t="s">
        <v>113</v>
      </c>
      <c r="G293" s="56" t="s">
        <v>113</v>
      </c>
      <c r="H293" s="36">
        <v>0</v>
      </c>
      <c r="I293" s="28">
        <v>0</v>
      </c>
      <c r="J293" s="69"/>
      <c r="K293" s="9">
        <f t="shared" si="22"/>
        <v>0</v>
      </c>
      <c r="L293" s="56">
        <f t="shared" si="25"/>
        <v>0</v>
      </c>
      <c r="M293" s="56">
        <f t="shared" si="23"/>
        <v>0</v>
      </c>
      <c r="N293" s="35"/>
      <c r="O293" s="67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H293" s="20">
        <f t="shared" si="26"/>
        <v>0</v>
      </c>
      <c r="BI293" s="64">
        <f t="shared" si="24"/>
        <v>0</v>
      </c>
    </row>
    <row r="294" spans="1:61" ht="39.950000000000003" hidden="1" customHeight="1">
      <c r="A294" s="11">
        <v>286</v>
      </c>
      <c r="B294" s="12" t="s">
        <v>703</v>
      </c>
      <c r="C294" s="12" t="s">
        <v>702</v>
      </c>
      <c r="D294" s="23" t="s">
        <v>47</v>
      </c>
      <c r="E294" s="11">
        <v>0</v>
      </c>
      <c r="F294" s="56" t="s">
        <v>113</v>
      </c>
      <c r="G294" s="56" t="s">
        <v>113</v>
      </c>
      <c r="H294" s="36">
        <v>0</v>
      </c>
      <c r="I294" s="28">
        <v>0</v>
      </c>
      <c r="J294" s="69"/>
      <c r="K294" s="9">
        <f t="shared" si="22"/>
        <v>0</v>
      </c>
      <c r="L294" s="56">
        <f t="shared" si="25"/>
        <v>0</v>
      </c>
      <c r="M294" s="56">
        <f t="shared" si="23"/>
        <v>0</v>
      </c>
      <c r="N294" s="35"/>
      <c r="O294" s="67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H294" s="20">
        <f t="shared" si="26"/>
        <v>0</v>
      </c>
      <c r="BI294" s="64">
        <f t="shared" si="24"/>
        <v>0</v>
      </c>
    </row>
    <row r="295" spans="1:61" ht="39.950000000000003" hidden="1" customHeight="1">
      <c r="A295" s="11">
        <v>287</v>
      </c>
      <c r="B295" s="12" t="s">
        <v>704</v>
      </c>
      <c r="C295" s="12" t="s">
        <v>705</v>
      </c>
      <c r="D295" s="23" t="s">
        <v>47</v>
      </c>
      <c r="E295" s="11">
        <v>0</v>
      </c>
      <c r="F295" s="56" t="s">
        <v>113</v>
      </c>
      <c r="G295" s="56" t="s">
        <v>113</v>
      </c>
      <c r="H295" s="36">
        <v>0</v>
      </c>
      <c r="I295" s="28">
        <v>0</v>
      </c>
      <c r="J295" s="69"/>
      <c r="K295" s="9">
        <f t="shared" si="22"/>
        <v>0</v>
      </c>
      <c r="L295" s="56">
        <f t="shared" si="25"/>
        <v>0</v>
      </c>
      <c r="M295" s="56">
        <f t="shared" si="23"/>
        <v>0</v>
      </c>
      <c r="N295" s="35"/>
      <c r="O295" s="67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H295" s="20">
        <f t="shared" si="26"/>
        <v>0</v>
      </c>
      <c r="BI295" s="64">
        <f t="shared" si="24"/>
        <v>0</v>
      </c>
    </row>
    <row r="296" spans="1:61" ht="39.950000000000003" hidden="1" customHeight="1">
      <c r="A296" s="11">
        <v>288</v>
      </c>
      <c r="B296" s="12" t="s">
        <v>706</v>
      </c>
      <c r="C296" s="12" t="s">
        <v>705</v>
      </c>
      <c r="D296" s="23" t="s">
        <v>47</v>
      </c>
      <c r="E296" s="11">
        <v>0</v>
      </c>
      <c r="F296" s="56" t="s">
        <v>113</v>
      </c>
      <c r="G296" s="56" t="s">
        <v>113</v>
      </c>
      <c r="H296" s="36">
        <v>0</v>
      </c>
      <c r="I296" s="28">
        <v>0</v>
      </c>
      <c r="J296" s="69"/>
      <c r="K296" s="9">
        <f t="shared" si="22"/>
        <v>0</v>
      </c>
      <c r="L296" s="56">
        <f t="shared" si="25"/>
        <v>0</v>
      </c>
      <c r="M296" s="56">
        <f t="shared" si="23"/>
        <v>0</v>
      </c>
      <c r="N296" s="35"/>
      <c r="O296" s="67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H296" s="20">
        <f t="shared" si="26"/>
        <v>0</v>
      </c>
      <c r="BI296" s="64">
        <f t="shared" si="24"/>
        <v>0</v>
      </c>
    </row>
    <row r="297" spans="1:61" ht="39.950000000000003" hidden="1" customHeight="1">
      <c r="A297" s="11">
        <v>289</v>
      </c>
      <c r="B297" s="12" t="s">
        <v>707</v>
      </c>
      <c r="C297" s="12" t="s">
        <v>708</v>
      </c>
      <c r="D297" s="23" t="s">
        <v>47</v>
      </c>
      <c r="E297" s="11">
        <v>0</v>
      </c>
      <c r="F297" s="56" t="s">
        <v>113</v>
      </c>
      <c r="G297" s="56" t="s">
        <v>113</v>
      </c>
      <c r="H297" s="36">
        <v>0</v>
      </c>
      <c r="I297" s="28">
        <v>0</v>
      </c>
      <c r="J297" s="69"/>
      <c r="K297" s="9">
        <f t="shared" si="22"/>
        <v>0</v>
      </c>
      <c r="L297" s="56">
        <f t="shared" si="25"/>
        <v>0</v>
      </c>
      <c r="M297" s="56">
        <f t="shared" si="23"/>
        <v>0</v>
      </c>
      <c r="N297" s="35"/>
      <c r="O297" s="67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H297" s="20">
        <f t="shared" si="26"/>
        <v>0</v>
      </c>
      <c r="BI297" s="64">
        <f t="shared" si="24"/>
        <v>0</v>
      </c>
    </row>
    <row r="298" spans="1:61" ht="39.950000000000003" hidden="1" customHeight="1">
      <c r="A298" s="11">
        <v>290</v>
      </c>
      <c r="B298" s="12" t="s">
        <v>709</v>
      </c>
      <c r="C298" s="12" t="s">
        <v>708</v>
      </c>
      <c r="D298" s="23" t="s">
        <v>47</v>
      </c>
      <c r="E298" s="11">
        <v>0</v>
      </c>
      <c r="F298" s="56" t="s">
        <v>113</v>
      </c>
      <c r="G298" s="56" t="s">
        <v>113</v>
      </c>
      <c r="H298" s="36">
        <v>0</v>
      </c>
      <c r="I298" s="28">
        <v>0</v>
      </c>
      <c r="J298" s="69"/>
      <c r="K298" s="9">
        <f t="shared" si="22"/>
        <v>0</v>
      </c>
      <c r="L298" s="56">
        <f t="shared" si="25"/>
        <v>0</v>
      </c>
      <c r="M298" s="56">
        <f t="shared" si="23"/>
        <v>0</v>
      </c>
      <c r="N298" s="35"/>
      <c r="O298" s="67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H298" s="20">
        <f t="shared" si="26"/>
        <v>0</v>
      </c>
      <c r="BI298" s="64">
        <f t="shared" si="24"/>
        <v>0</v>
      </c>
    </row>
    <row r="299" spans="1:61" ht="39.950000000000003" hidden="1" customHeight="1">
      <c r="A299" s="11">
        <v>291</v>
      </c>
      <c r="B299" s="12" t="s">
        <v>710</v>
      </c>
      <c r="C299" s="12" t="s">
        <v>711</v>
      </c>
      <c r="D299" s="23" t="s">
        <v>47</v>
      </c>
      <c r="E299" s="11">
        <v>0</v>
      </c>
      <c r="F299" s="56" t="s">
        <v>113</v>
      </c>
      <c r="G299" s="56" t="s">
        <v>113</v>
      </c>
      <c r="H299" s="36">
        <v>0</v>
      </c>
      <c r="I299" s="28">
        <v>0</v>
      </c>
      <c r="J299" s="69"/>
      <c r="K299" s="9">
        <f t="shared" si="22"/>
        <v>0</v>
      </c>
      <c r="L299" s="56">
        <f t="shared" si="25"/>
        <v>0</v>
      </c>
      <c r="M299" s="56">
        <f t="shared" si="23"/>
        <v>0</v>
      </c>
      <c r="N299" s="35"/>
      <c r="O299" s="67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H299" s="20">
        <f t="shared" si="26"/>
        <v>0</v>
      </c>
      <c r="BI299" s="64">
        <f t="shared" si="24"/>
        <v>0</v>
      </c>
    </row>
    <row r="300" spans="1:61" ht="39.950000000000003" hidden="1" customHeight="1">
      <c r="A300" s="11">
        <v>292</v>
      </c>
      <c r="B300" s="12" t="s">
        <v>712</v>
      </c>
      <c r="C300" s="12" t="s">
        <v>711</v>
      </c>
      <c r="D300" s="23" t="s">
        <v>47</v>
      </c>
      <c r="E300" s="11">
        <v>0</v>
      </c>
      <c r="F300" s="56" t="s">
        <v>113</v>
      </c>
      <c r="G300" s="56" t="s">
        <v>113</v>
      </c>
      <c r="H300" s="36">
        <v>0</v>
      </c>
      <c r="I300" s="28">
        <v>0</v>
      </c>
      <c r="J300" s="69"/>
      <c r="K300" s="9">
        <f t="shared" si="22"/>
        <v>0</v>
      </c>
      <c r="L300" s="56">
        <f t="shared" si="25"/>
        <v>0</v>
      </c>
      <c r="M300" s="56">
        <f t="shared" si="23"/>
        <v>0</v>
      </c>
      <c r="N300" s="35"/>
      <c r="O300" s="67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H300" s="20">
        <f t="shared" si="26"/>
        <v>0</v>
      </c>
      <c r="BI300" s="64">
        <f t="shared" si="24"/>
        <v>0</v>
      </c>
    </row>
    <row r="301" spans="1:61" ht="39.950000000000003" hidden="1" customHeight="1">
      <c r="A301" s="11">
        <v>293</v>
      </c>
      <c r="B301" s="12" t="s">
        <v>713</v>
      </c>
      <c r="C301" s="12" t="s">
        <v>714</v>
      </c>
      <c r="D301" s="23" t="s">
        <v>47</v>
      </c>
      <c r="E301" s="11">
        <v>0</v>
      </c>
      <c r="F301" s="56" t="s">
        <v>113</v>
      </c>
      <c r="G301" s="56" t="s">
        <v>113</v>
      </c>
      <c r="H301" s="36">
        <v>0</v>
      </c>
      <c r="I301" s="28">
        <v>0</v>
      </c>
      <c r="J301" s="69"/>
      <c r="K301" s="9">
        <f t="shared" si="22"/>
        <v>0</v>
      </c>
      <c r="L301" s="56">
        <f t="shared" si="25"/>
        <v>0</v>
      </c>
      <c r="M301" s="56">
        <f t="shared" si="23"/>
        <v>0</v>
      </c>
      <c r="N301" s="35"/>
      <c r="O301" s="67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H301" s="20">
        <f t="shared" si="26"/>
        <v>0</v>
      </c>
      <c r="BI301" s="64">
        <f t="shared" si="24"/>
        <v>0</v>
      </c>
    </row>
    <row r="302" spans="1:61" ht="39.950000000000003" hidden="1" customHeight="1">
      <c r="A302" s="11">
        <v>294</v>
      </c>
      <c r="B302" s="12" t="s">
        <v>715</v>
      </c>
      <c r="C302" s="12" t="s">
        <v>714</v>
      </c>
      <c r="D302" s="23" t="s">
        <v>47</v>
      </c>
      <c r="E302" s="11">
        <v>0</v>
      </c>
      <c r="F302" s="56" t="s">
        <v>113</v>
      </c>
      <c r="G302" s="56" t="s">
        <v>113</v>
      </c>
      <c r="H302" s="36">
        <v>0</v>
      </c>
      <c r="I302" s="28">
        <v>0</v>
      </c>
      <c r="J302" s="69"/>
      <c r="K302" s="9">
        <f t="shared" si="22"/>
        <v>0</v>
      </c>
      <c r="L302" s="56">
        <f t="shared" si="25"/>
        <v>0</v>
      </c>
      <c r="M302" s="56">
        <f t="shared" si="23"/>
        <v>0</v>
      </c>
      <c r="N302" s="35"/>
      <c r="O302" s="67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H302" s="20">
        <f t="shared" si="26"/>
        <v>0</v>
      </c>
      <c r="BI302" s="64">
        <f t="shared" si="24"/>
        <v>0</v>
      </c>
    </row>
    <row r="303" spans="1:61" ht="39.950000000000003" hidden="1" customHeight="1">
      <c r="A303" s="11">
        <v>295</v>
      </c>
      <c r="B303" s="12" t="s">
        <v>716</v>
      </c>
      <c r="C303" s="12" t="s">
        <v>717</v>
      </c>
      <c r="D303" s="23" t="s">
        <v>47</v>
      </c>
      <c r="E303" s="11">
        <v>0</v>
      </c>
      <c r="F303" s="56" t="s">
        <v>113</v>
      </c>
      <c r="G303" s="56" t="s">
        <v>113</v>
      </c>
      <c r="H303" s="36">
        <v>0</v>
      </c>
      <c r="I303" s="28">
        <v>0</v>
      </c>
      <c r="J303" s="69"/>
      <c r="K303" s="9">
        <f t="shared" si="22"/>
        <v>0</v>
      </c>
      <c r="L303" s="56">
        <f t="shared" si="25"/>
        <v>0</v>
      </c>
      <c r="M303" s="56">
        <f t="shared" si="23"/>
        <v>0</v>
      </c>
      <c r="N303" s="35"/>
      <c r="O303" s="67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H303" s="20">
        <f t="shared" si="26"/>
        <v>0</v>
      </c>
      <c r="BI303" s="64">
        <f t="shared" si="24"/>
        <v>0</v>
      </c>
    </row>
    <row r="304" spans="1:61" ht="39.950000000000003" hidden="1" customHeight="1">
      <c r="A304" s="11">
        <v>296</v>
      </c>
      <c r="B304" s="12" t="s">
        <v>718</v>
      </c>
      <c r="C304" s="12" t="s">
        <v>717</v>
      </c>
      <c r="D304" s="23" t="s">
        <v>47</v>
      </c>
      <c r="E304" s="11">
        <v>0</v>
      </c>
      <c r="F304" s="56" t="s">
        <v>113</v>
      </c>
      <c r="G304" s="56" t="s">
        <v>113</v>
      </c>
      <c r="H304" s="36">
        <v>0</v>
      </c>
      <c r="I304" s="28">
        <v>0</v>
      </c>
      <c r="J304" s="69"/>
      <c r="K304" s="9">
        <f t="shared" si="22"/>
        <v>0</v>
      </c>
      <c r="L304" s="56">
        <f t="shared" si="25"/>
        <v>0</v>
      </c>
      <c r="M304" s="56">
        <f t="shared" si="23"/>
        <v>0</v>
      </c>
      <c r="N304" s="35"/>
      <c r="O304" s="67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H304" s="20">
        <f t="shared" si="26"/>
        <v>0</v>
      </c>
      <c r="BI304" s="64">
        <f t="shared" si="24"/>
        <v>0</v>
      </c>
    </row>
    <row r="305" spans="1:61" ht="39.950000000000003" hidden="1" customHeight="1">
      <c r="A305" s="11">
        <v>297</v>
      </c>
      <c r="B305" s="12" t="s">
        <v>719</v>
      </c>
      <c r="C305" s="12" t="s">
        <v>720</v>
      </c>
      <c r="D305" s="23" t="s">
        <v>47</v>
      </c>
      <c r="E305" s="11">
        <v>0</v>
      </c>
      <c r="F305" s="56" t="s">
        <v>113</v>
      </c>
      <c r="G305" s="56" t="s">
        <v>113</v>
      </c>
      <c r="H305" s="36">
        <v>0</v>
      </c>
      <c r="I305" s="28">
        <v>0</v>
      </c>
      <c r="J305" s="69"/>
      <c r="K305" s="9">
        <f t="shared" si="22"/>
        <v>0</v>
      </c>
      <c r="L305" s="56">
        <f t="shared" si="25"/>
        <v>0</v>
      </c>
      <c r="M305" s="56">
        <f t="shared" si="23"/>
        <v>0</v>
      </c>
      <c r="N305" s="35"/>
      <c r="O305" s="67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H305" s="20">
        <f t="shared" si="26"/>
        <v>0</v>
      </c>
      <c r="BI305" s="64">
        <f t="shared" si="24"/>
        <v>0</v>
      </c>
    </row>
    <row r="306" spans="1:61" ht="39.950000000000003" hidden="1" customHeight="1">
      <c r="A306" s="11">
        <v>298</v>
      </c>
      <c r="B306" s="12" t="s">
        <v>721</v>
      </c>
      <c r="C306" s="12" t="s">
        <v>720</v>
      </c>
      <c r="D306" s="23" t="s">
        <v>47</v>
      </c>
      <c r="E306" s="11">
        <v>0</v>
      </c>
      <c r="F306" s="56" t="s">
        <v>113</v>
      </c>
      <c r="G306" s="56" t="s">
        <v>113</v>
      </c>
      <c r="H306" s="36">
        <v>0</v>
      </c>
      <c r="I306" s="28">
        <v>0</v>
      </c>
      <c r="J306" s="69"/>
      <c r="K306" s="9">
        <f t="shared" si="22"/>
        <v>0</v>
      </c>
      <c r="L306" s="56">
        <f t="shared" si="25"/>
        <v>0</v>
      </c>
      <c r="M306" s="56">
        <f t="shared" si="23"/>
        <v>0</v>
      </c>
      <c r="N306" s="35"/>
      <c r="O306" s="67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H306" s="20">
        <f t="shared" si="26"/>
        <v>0</v>
      </c>
      <c r="BI306" s="64">
        <f t="shared" si="24"/>
        <v>0</v>
      </c>
    </row>
    <row r="307" spans="1:61" ht="39.950000000000003" hidden="1" customHeight="1">
      <c r="A307" s="11">
        <v>299</v>
      </c>
      <c r="B307" s="12" t="s">
        <v>722</v>
      </c>
      <c r="C307" s="12" t="s">
        <v>723</v>
      </c>
      <c r="D307" s="23" t="s">
        <v>47</v>
      </c>
      <c r="E307" s="11">
        <v>0</v>
      </c>
      <c r="F307" s="56" t="s">
        <v>113</v>
      </c>
      <c r="G307" s="56" t="s">
        <v>113</v>
      </c>
      <c r="H307" s="36">
        <v>0</v>
      </c>
      <c r="I307" s="28">
        <v>0</v>
      </c>
      <c r="J307" s="69"/>
      <c r="K307" s="9">
        <f t="shared" si="22"/>
        <v>0</v>
      </c>
      <c r="L307" s="56">
        <f t="shared" si="25"/>
        <v>0</v>
      </c>
      <c r="M307" s="56">
        <f t="shared" si="23"/>
        <v>0</v>
      </c>
      <c r="N307" s="35"/>
      <c r="O307" s="67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H307" s="20">
        <f t="shared" si="26"/>
        <v>0</v>
      </c>
      <c r="BI307" s="64">
        <f t="shared" si="24"/>
        <v>0</v>
      </c>
    </row>
    <row r="308" spans="1:61" ht="39.950000000000003" hidden="1" customHeight="1">
      <c r="A308" s="11">
        <v>300</v>
      </c>
      <c r="B308" s="12" t="s">
        <v>724</v>
      </c>
      <c r="C308" s="12" t="s">
        <v>723</v>
      </c>
      <c r="D308" s="23" t="s">
        <v>47</v>
      </c>
      <c r="E308" s="11">
        <v>1</v>
      </c>
      <c r="F308" s="56">
        <v>100586</v>
      </c>
      <c r="G308" s="56">
        <v>3884</v>
      </c>
      <c r="H308" s="36">
        <v>0.2</v>
      </c>
      <c r="I308" s="28">
        <v>0.96909999999999996</v>
      </c>
      <c r="J308" s="69">
        <v>3107.2</v>
      </c>
      <c r="K308" s="9">
        <f t="shared" si="22"/>
        <v>3108.44</v>
      </c>
      <c r="L308" s="56">
        <f t="shared" si="25"/>
        <v>3107.2</v>
      </c>
      <c r="M308" s="56">
        <f t="shared" si="23"/>
        <v>3108.44</v>
      </c>
      <c r="N308" s="35"/>
      <c r="O308" s="67">
        <v>1</v>
      </c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H308" s="20">
        <f t="shared" si="26"/>
        <v>1</v>
      </c>
      <c r="BI308" s="64">
        <f t="shared" si="24"/>
        <v>3107.2</v>
      </c>
    </row>
    <row r="309" spans="1:61" ht="39.950000000000003" hidden="1" customHeight="1">
      <c r="A309" s="11">
        <v>301</v>
      </c>
      <c r="B309" s="12" t="s">
        <v>725</v>
      </c>
      <c r="C309" s="12" t="s">
        <v>726</v>
      </c>
      <c r="D309" s="23" t="s">
        <v>47</v>
      </c>
      <c r="E309" s="11">
        <v>0</v>
      </c>
      <c r="F309" s="56" t="s">
        <v>113</v>
      </c>
      <c r="G309" s="56" t="s">
        <v>113</v>
      </c>
      <c r="H309" s="36">
        <v>0</v>
      </c>
      <c r="I309" s="28">
        <v>0</v>
      </c>
      <c r="J309" s="69"/>
      <c r="K309" s="9">
        <f t="shared" si="22"/>
        <v>0</v>
      </c>
      <c r="L309" s="56">
        <f t="shared" si="25"/>
        <v>0</v>
      </c>
      <c r="M309" s="56">
        <f t="shared" si="23"/>
        <v>0</v>
      </c>
      <c r="N309" s="35"/>
      <c r="O309" s="67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H309" s="20">
        <f t="shared" si="26"/>
        <v>0</v>
      </c>
      <c r="BI309" s="64">
        <f t="shared" si="24"/>
        <v>0</v>
      </c>
    </row>
    <row r="310" spans="1:61" ht="39.950000000000003" hidden="1" customHeight="1">
      <c r="A310" s="11">
        <v>302</v>
      </c>
      <c r="B310" s="12" t="s">
        <v>727</v>
      </c>
      <c r="C310" s="12" t="s">
        <v>726</v>
      </c>
      <c r="D310" s="23" t="s">
        <v>47</v>
      </c>
      <c r="E310" s="11">
        <v>1</v>
      </c>
      <c r="F310" s="56">
        <v>130518</v>
      </c>
      <c r="G310" s="56">
        <v>5270</v>
      </c>
      <c r="H310" s="36">
        <v>0.2</v>
      </c>
      <c r="I310" s="28">
        <v>0.9677</v>
      </c>
      <c r="J310" s="69">
        <v>4216</v>
      </c>
      <c r="K310" s="9">
        <f t="shared" si="22"/>
        <v>4217.6899999999996</v>
      </c>
      <c r="L310" s="56">
        <f t="shared" si="25"/>
        <v>4216</v>
      </c>
      <c r="M310" s="56">
        <f t="shared" si="23"/>
        <v>4217.6899999999996</v>
      </c>
      <c r="N310" s="35"/>
      <c r="O310" s="67">
        <v>1</v>
      </c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H310" s="20">
        <f t="shared" si="26"/>
        <v>1</v>
      </c>
      <c r="BI310" s="64">
        <f t="shared" si="24"/>
        <v>4216</v>
      </c>
    </row>
    <row r="311" spans="1:61" ht="39.950000000000003" hidden="1" customHeight="1">
      <c r="A311" s="11">
        <v>303</v>
      </c>
      <c r="B311" s="12" t="s">
        <v>728</v>
      </c>
      <c r="C311" s="12" t="s">
        <v>729</v>
      </c>
      <c r="D311" s="23" t="s">
        <v>47</v>
      </c>
      <c r="E311" s="11">
        <v>0</v>
      </c>
      <c r="F311" s="56" t="s">
        <v>113</v>
      </c>
      <c r="G311" s="56" t="s">
        <v>113</v>
      </c>
      <c r="H311" s="36">
        <v>0</v>
      </c>
      <c r="I311" s="28">
        <v>0</v>
      </c>
      <c r="J311" s="69"/>
      <c r="K311" s="9">
        <f t="shared" si="22"/>
        <v>0</v>
      </c>
      <c r="L311" s="56">
        <f t="shared" si="25"/>
        <v>0</v>
      </c>
      <c r="M311" s="56">
        <f t="shared" si="23"/>
        <v>0</v>
      </c>
      <c r="N311" s="35"/>
      <c r="O311" s="67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H311" s="20">
        <f t="shared" si="26"/>
        <v>0</v>
      </c>
      <c r="BI311" s="64">
        <f t="shared" si="24"/>
        <v>0</v>
      </c>
    </row>
    <row r="312" spans="1:61" ht="39.950000000000003" hidden="1" customHeight="1">
      <c r="A312" s="11">
        <v>304</v>
      </c>
      <c r="B312" s="12" t="s">
        <v>730</v>
      </c>
      <c r="C312" s="12" t="s">
        <v>729</v>
      </c>
      <c r="D312" s="23" t="s">
        <v>47</v>
      </c>
      <c r="E312" s="11">
        <v>0</v>
      </c>
      <c r="F312" s="56" t="s">
        <v>113</v>
      </c>
      <c r="G312" s="56" t="s">
        <v>113</v>
      </c>
      <c r="H312" s="36">
        <v>0</v>
      </c>
      <c r="I312" s="28">
        <v>0</v>
      </c>
      <c r="J312" s="69"/>
      <c r="K312" s="9">
        <f t="shared" si="22"/>
        <v>0</v>
      </c>
      <c r="L312" s="56">
        <f t="shared" si="25"/>
        <v>0</v>
      </c>
      <c r="M312" s="56">
        <f t="shared" si="23"/>
        <v>0</v>
      </c>
      <c r="N312" s="35"/>
      <c r="O312" s="67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H312" s="20">
        <f t="shared" si="26"/>
        <v>0</v>
      </c>
      <c r="BI312" s="64">
        <f t="shared" si="24"/>
        <v>0</v>
      </c>
    </row>
    <row r="313" spans="1:61" ht="39.950000000000003" hidden="1" customHeight="1">
      <c r="A313" s="11">
        <v>305</v>
      </c>
      <c r="B313" s="12" t="s">
        <v>731</v>
      </c>
      <c r="C313" s="12" t="s">
        <v>732</v>
      </c>
      <c r="D313" s="23" t="s">
        <v>47</v>
      </c>
      <c r="E313" s="11">
        <v>0</v>
      </c>
      <c r="F313" s="56" t="s">
        <v>113</v>
      </c>
      <c r="G313" s="56" t="s">
        <v>113</v>
      </c>
      <c r="H313" s="36">
        <v>0</v>
      </c>
      <c r="I313" s="28">
        <v>0</v>
      </c>
      <c r="J313" s="69"/>
      <c r="K313" s="9">
        <f t="shared" si="22"/>
        <v>0</v>
      </c>
      <c r="L313" s="56">
        <f t="shared" si="25"/>
        <v>0</v>
      </c>
      <c r="M313" s="56">
        <f t="shared" si="23"/>
        <v>0</v>
      </c>
      <c r="N313" s="34"/>
      <c r="O313" s="67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H313" s="20">
        <f t="shared" si="26"/>
        <v>0</v>
      </c>
      <c r="BI313" s="64">
        <f t="shared" si="24"/>
        <v>0</v>
      </c>
    </row>
    <row r="314" spans="1:61" ht="39.950000000000003" hidden="1" customHeight="1">
      <c r="A314" s="11">
        <v>306</v>
      </c>
      <c r="B314" s="12" t="s">
        <v>733</v>
      </c>
      <c r="C314" s="12" t="s">
        <v>734</v>
      </c>
      <c r="D314" s="23" t="s">
        <v>47</v>
      </c>
      <c r="E314" s="11">
        <v>0</v>
      </c>
      <c r="F314" s="56" t="s">
        <v>113</v>
      </c>
      <c r="G314" s="56" t="s">
        <v>113</v>
      </c>
      <c r="H314" s="36">
        <v>0</v>
      </c>
      <c r="I314" s="28">
        <v>0</v>
      </c>
      <c r="J314" s="69"/>
      <c r="K314" s="9">
        <f t="shared" si="22"/>
        <v>0</v>
      </c>
      <c r="L314" s="56">
        <f t="shared" si="25"/>
        <v>0</v>
      </c>
      <c r="M314" s="56">
        <f t="shared" si="23"/>
        <v>0</v>
      </c>
      <c r="N314" s="35"/>
      <c r="O314" s="67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H314" s="20">
        <f t="shared" si="26"/>
        <v>0</v>
      </c>
      <c r="BI314" s="64">
        <f t="shared" si="24"/>
        <v>0</v>
      </c>
    </row>
    <row r="315" spans="1:61" ht="39.950000000000003" hidden="1" customHeight="1">
      <c r="A315" s="11">
        <v>307</v>
      </c>
      <c r="B315" s="12" t="s">
        <v>735</v>
      </c>
      <c r="C315" s="12" t="s">
        <v>736</v>
      </c>
      <c r="D315" s="23" t="s">
        <v>47</v>
      </c>
      <c r="E315" s="11">
        <v>0</v>
      </c>
      <c r="F315" s="56" t="s">
        <v>113</v>
      </c>
      <c r="G315" s="56" t="s">
        <v>113</v>
      </c>
      <c r="H315" s="36">
        <v>0</v>
      </c>
      <c r="I315" s="28">
        <v>0</v>
      </c>
      <c r="J315" s="69"/>
      <c r="K315" s="9">
        <f t="shared" si="22"/>
        <v>0</v>
      </c>
      <c r="L315" s="56">
        <f t="shared" si="25"/>
        <v>0</v>
      </c>
      <c r="M315" s="56">
        <f t="shared" si="23"/>
        <v>0</v>
      </c>
      <c r="N315" s="35"/>
      <c r="O315" s="67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H315" s="20">
        <f t="shared" si="26"/>
        <v>0</v>
      </c>
      <c r="BI315" s="64">
        <f t="shared" si="24"/>
        <v>0</v>
      </c>
    </row>
    <row r="316" spans="1:61" ht="39.950000000000003" hidden="1" customHeight="1">
      <c r="A316" s="11">
        <v>308</v>
      </c>
      <c r="B316" s="12" t="s">
        <v>737</v>
      </c>
      <c r="C316" s="12" t="s">
        <v>738</v>
      </c>
      <c r="D316" s="23" t="s">
        <v>47</v>
      </c>
      <c r="E316" s="11">
        <v>0</v>
      </c>
      <c r="F316" s="56" t="s">
        <v>113</v>
      </c>
      <c r="G316" s="56" t="s">
        <v>113</v>
      </c>
      <c r="H316" s="36">
        <v>0</v>
      </c>
      <c r="I316" s="28">
        <v>0</v>
      </c>
      <c r="J316" s="69"/>
      <c r="K316" s="9">
        <f t="shared" si="22"/>
        <v>0</v>
      </c>
      <c r="L316" s="56">
        <f t="shared" si="25"/>
        <v>0</v>
      </c>
      <c r="M316" s="56">
        <f t="shared" si="23"/>
        <v>0</v>
      </c>
      <c r="N316" s="35"/>
      <c r="O316" s="67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H316" s="20">
        <f t="shared" si="26"/>
        <v>0</v>
      </c>
      <c r="BI316" s="64">
        <f t="shared" si="24"/>
        <v>0</v>
      </c>
    </row>
    <row r="317" spans="1:61" ht="39.950000000000003" hidden="1" customHeight="1">
      <c r="A317" s="11">
        <v>309</v>
      </c>
      <c r="B317" s="12" t="s">
        <v>739</v>
      </c>
      <c r="C317" s="12" t="s">
        <v>740</v>
      </c>
      <c r="D317" s="23" t="s">
        <v>47</v>
      </c>
      <c r="E317" s="11">
        <v>0</v>
      </c>
      <c r="F317" s="56" t="s">
        <v>113</v>
      </c>
      <c r="G317" s="56" t="s">
        <v>113</v>
      </c>
      <c r="H317" s="36">
        <v>0</v>
      </c>
      <c r="I317" s="28">
        <v>0</v>
      </c>
      <c r="J317" s="69"/>
      <c r="K317" s="9">
        <f t="shared" si="22"/>
        <v>0</v>
      </c>
      <c r="L317" s="56">
        <f t="shared" si="25"/>
        <v>0</v>
      </c>
      <c r="M317" s="56">
        <f t="shared" si="23"/>
        <v>0</v>
      </c>
      <c r="N317" s="35"/>
      <c r="O317" s="67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H317" s="20">
        <f t="shared" si="26"/>
        <v>0</v>
      </c>
      <c r="BI317" s="64">
        <f t="shared" si="24"/>
        <v>0</v>
      </c>
    </row>
    <row r="318" spans="1:61" ht="39.950000000000003" hidden="1" customHeight="1">
      <c r="A318" s="11">
        <v>310</v>
      </c>
      <c r="B318" s="12" t="s">
        <v>741</v>
      </c>
      <c r="C318" s="12" t="s">
        <v>742</v>
      </c>
      <c r="D318" s="23" t="s">
        <v>47</v>
      </c>
      <c r="E318" s="11">
        <v>0</v>
      </c>
      <c r="F318" s="56" t="s">
        <v>113</v>
      </c>
      <c r="G318" s="56" t="s">
        <v>113</v>
      </c>
      <c r="H318" s="36">
        <v>0</v>
      </c>
      <c r="I318" s="28">
        <v>0</v>
      </c>
      <c r="J318" s="69"/>
      <c r="K318" s="9">
        <f t="shared" si="22"/>
        <v>0</v>
      </c>
      <c r="L318" s="56">
        <f t="shared" si="25"/>
        <v>0</v>
      </c>
      <c r="M318" s="56">
        <f t="shared" si="23"/>
        <v>0</v>
      </c>
      <c r="N318" s="35"/>
      <c r="O318" s="67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H318" s="20">
        <f t="shared" si="26"/>
        <v>0</v>
      </c>
      <c r="BI318" s="64">
        <f t="shared" si="24"/>
        <v>0</v>
      </c>
    </row>
    <row r="319" spans="1:61" ht="39.950000000000003" hidden="1" customHeight="1">
      <c r="A319" s="11">
        <v>311</v>
      </c>
      <c r="B319" s="12" t="s">
        <v>743</v>
      </c>
      <c r="C319" s="12" t="s">
        <v>744</v>
      </c>
      <c r="D319" s="23" t="s">
        <v>47</v>
      </c>
      <c r="E319" s="11">
        <v>0</v>
      </c>
      <c r="F319" s="56" t="s">
        <v>113</v>
      </c>
      <c r="G319" s="56" t="s">
        <v>113</v>
      </c>
      <c r="H319" s="36">
        <v>0</v>
      </c>
      <c r="I319" s="28">
        <v>0</v>
      </c>
      <c r="J319" s="69"/>
      <c r="K319" s="9">
        <f t="shared" si="22"/>
        <v>0</v>
      </c>
      <c r="L319" s="56">
        <f t="shared" si="25"/>
        <v>0</v>
      </c>
      <c r="M319" s="56">
        <f t="shared" si="23"/>
        <v>0</v>
      </c>
      <c r="N319" s="35"/>
      <c r="O319" s="67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H319" s="20">
        <f t="shared" si="26"/>
        <v>0</v>
      </c>
      <c r="BI319" s="64">
        <f t="shared" si="24"/>
        <v>0</v>
      </c>
    </row>
    <row r="320" spans="1:61" ht="39.950000000000003" hidden="1" customHeight="1">
      <c r="A320" s="11">
        <v>312</v>
      </c>
      <c r="B320" s="12" t="s">
        <v>745</v>
      </c>
      <c r="C320" s="12" t="s">
        <v>746</v>
      </c>
      <c r="D320" s="23" t="s">
        <v>47</v>
      </c>
      <c r="E320" s="11">
        <v>0</v>
      </c>
      <c r="F320" s="56" t="s">
        <v>113</v>
      </c>
      <c r="G320" s="56" t="s">
        <v>113</v>
      </c>
      <c r="H320" s="36">
        <v>0</v>
      </c>
      <c r="I320" s="28">
        <v>0</v>
      </c>
      <c r="J320" s="69"/>
      <c r="K320" s="9">
        <f t="shared" si="22"/>
        <v>0</v>
      </c>
      <c r="L320" s="56">
        <f t="shared" si="25"/>
        <v>0</v>
      </c>
      <c r="M320" s="56">
        <f t="shared" si="23"/>
        <v>0</v>
      </c>
      <c r="N320" s="35"/>
      <c r="O320" s="67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H320" s="20">
        <f t="shared" si="26"/>
        <v>0</v>
      </c>
      <c r="BI320" s="64">
        <f t="shared" si="24"/>
        <v>0</v>
      </c>
    </row>
    <row r="321" spans="1:61" ht="39.950000000000003" hidden="1" customHeight="1">
      <c r="A321" s="11">
        <v>313</v>
      </c>
      <c r="B321" s="12" t="s">
        <v>747</v>
      </c>
      <c r="C321" s="12" t="s">
        <v>748</v>
      </c>
      <c r="D321" s="23" t="s">
        <v>47</v>
      </c>
      <c r="E321" s="11">
        <v>0</v>
      </c>
      <c r="F321" s="56" t="s">
        <v>113</v>
      </c>
      <c r="G321" s="56" t="s">
        <v>113</v>
      </c>
      <c r="H321" s="36">
        <v>0</v>
      </c>
      <c r="I321" s="28">
        <v>0</v>
      </c>
      <c r="J321" s="69"/>
      <c r="K321" s="9">
        <f t="shared" si="22"/>
        <v>0</v>
      </c>
      <c r="L321" s="56">
        <f t="shared" si="25"/>
        <v>0</v>
      </c>
      <c r="M321" s="56">
        <f t="shared" si="23"/>
        <v>0</v>
      </c>
      <c r="N321" s="34"/>
      <c r="O321" s="67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H321" s="20">
        <f t="shared" si="26"/>
        <v>0</v>
      </c>
      <c r="BI321" s="64">
        <f t="shared" si="24"/>
        <v>0</v>
      </c>
    </row>
    <row r="322" spans="1:61" ht="39.950000000000003" hidden="1" customHeight="1">
      <c r="A322" s="11">
        <v>314</v>
      </c>
      <c r="B322" s="12" t="s">
        <v>749</v>
      </c>
      <c r="C322" s="12" t="s">
        <v>750</v>
      </c>
      <c r="D322" s="23" t="s">
        <v>47</v>
      </c>
      <c r="E322" s="11">
        <v>0</v>
      </c>
      <c r="F322" s="56" t="s">
        <v>113</v>
      </c>
      <c r="G322" s="56" t="s">
        <v>113</v>
      </c>
      <c r="H322" s="36">
        <v>0</v>
      </c>
      <c r="I322" s="28">
        <v>0</v>
      </c>
      <c r="J322" s="69"/>
      <c r="K322" s="9">
        <f t="shared" si="22"/>
        <v>0</v>
      </c>
      <c r="L322" s="56">
        <f t="shared" si="25"/>
        <v>0</v>
      </c>
      <c r="M322" s="56">
        <f t="shared" si="23"/>
        <v>0</v>
      </c>
      <c r="N322" s="35"/>
      <c r="O322" s="67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H322" s="20">
        <f t="shared" si="26"/>
        <v>0</v>
      </c>
      <c r="BI322" s="64">
        <f t="shared" si="24"/>
        <v>0</v>
      </c>
    </row>
    <row r="323" spans="1:61" ht="39.950000000000003" hidden="1" customHeight="1">
      <c r="A323" s="11">
        <v>315</v>
      </c>
      <c r="B323" s="12" t="s">
        <v>751</v>
      </c>
      <c r="C323" s="12" t="s">
        <v>752</v>
      </c>
      <c r="D323" s="23" t="s">
        <v>47</v>
      </c>
      <c r="E323" s="11">
        <v>0</v>
      </c>
      <c r="F323" s="56" t="s">
        <v>113</v>
      </c>
      <c r="G323" s="56" t="s">
        <v>113</v>
      </c>
      <c r="H323" s="36">
        <v>0</v>
      </c>
      <c r="I323" s="28">
        <v>0</v>
      </c>
      <c r="J323" s="69"/>
      <c r="K323" s="9">
        <f t="shared" si="22"/>
        <v>0</v>
      </c>
      <c r="L323" s="56">
        <f t="shared" si="25"/>
        <v>0</v>
      </c>
      <c r="M323" s="56">
        <f t="shared" si="23"/>
        <v>0</v>
      </c>
      <c r="N323" s="35"/>
      <c r="O323" s="67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H323" s="20">
        <f t="shared" si="26"/>
        <v>0</v>
      </c>
      <c r="BI323" s="64">
        <f t="shared" si="24"/>
        <v>0</v>
      </c>
    </row>
    <row r="324" spans="1:61" ht="39.950000000000003" hidden="1" customHeight="1">
      <c r="A324" s="11">
        <v>316</v>
      </c>
      <c r="B324" s="12" t="s">
        <v>753</v>
      </c>
      <c r="C324" s="12" t="s">
        <v>754</v>
      </c>
      <c r="D324" s="23" t="s">
        <v>47</v>
      </c>
      <c r="E324" s="11">
        <v>0</v>
      </c>
      <c r="F324" s="56" t="s">
        <v>113</v>
      </c>
      <c r="G324" s="56" t="s">
        <v>113</v>
      </c>
      <c r="H324" s="36">
        <v>0</v>
      </c>
      <c r="I324" s="28">
        <v>0</v>
      </c>
      <c r="J324" s="69"/>
      <c r="K324" s="9">
        <f t="shared" si="22"/>
        <v>0</v>
      </c>
      <c r="L324" s="56">
        <f t="shared" si="25"/>
        <v>0</v>
      </c>
      <c r="M324" s="56">
        <f t="shared" si="23"/>
        <v>0</v>
      </c>
      <c r="N324" s="35"/>
      <c r="O324" s="67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H324" s="20">
        <f t="shared" si="26"/>
        <v>0</v>
      </c>
      <c r="BI324" s="64">
        <f t="shared" si="24"/>
        <v>0</v>
      </c>
    </row>
    <row r="325" spans="1:61" ht="39.950000000000003" hidden="1" customHeight="1">
      <c r="A325" s="11">
        <v>317</v>
      </c>
      <c r="B325" s="12" t="s">
        <v>755</v>
      </c>
      <c r="C325" s="12" t="s">
        <v>756</v>
      </c>
      <c r="D325" s="23" t="s">
        <v>47</v>
      </c>
      <c r="E325" s="11">
        <v>0</v>
      </c>
      <c r="F325" s="56" t="s">
        <v>113</v>
      </c>
      <c r="G325" s="56" t="s">
        <v>113</v>
      </c>
      <c r="H325" s="36">
        <v>0</v>
      </c>
      <c r="I325" s="28">
        <v>0</v>
      </c>
      <c r="J325" s="69"/>
      <c r="K325" s="9">
        <f t="shared" si="22"/>
        <v>0</v>
      </c>
      <c r="L325" s="56">
        <f t="shared" si="25"/>
        <v>0</v>
      </c>
      <c r="M325" s="56">
        <f t="shared" si="23"/>
        <v>0</v>
      </c>
      <c r="N325" s="35"/>
      <c r="O325" s="67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H325" s="20">
        <f t="shared" si="26"/>
        <v>0</v>
      </c>
      <c r="BI325" s="64">
        <f t="shared" si="24"/>
        <v>0</v>
      </c>
    </row>
    <row r="326" spans="1:61" ht="39.950000000000003" hidden="1" customHeight="1">
      <c r="A326" s="11">
        <v>318</v>
      </c>
      <c r="B326" s="12" t="s">
        <v>757</v>
      </c>
      <c r="C326" s="12" t="s">
        <v>758</v>
      </c>
      <c r="D326" s="23" t="s">
        <v>47</v>
      </c>
      <c r="E326" s="11">
        <v>0</v>
      </c>
      <c r="F326" s="56" t="s">
        <v>113</v>
      </c>
      <c r="G326" s="56" t="s">
        <v>113</v>
      </c>
      <c r="H326" s="36">
        <v>0</v>
      </c>
      <c r="I326" s="28">
        <v>0</v>
      </c>
      <c r="J326" s="69"/>
      <c r="K326" s="9">
        <f t="shared" si="22"/>
        <v>0</v>
      </c>
      <c r="L326" s="56">
        <f t="shared" si="25"/>
        <v>0</v>
      </c>
      <c r="M326" s="56">
        <f t="shared" si="23"/>
        <v>0</v>
      </c>
      <c r="N326" s="35"/>
      <c r="O326" s="67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H326" s="20">
        <f t="shared" si="26"/>
        <v>0</v>
      </c>
      <c r="BI326" s="64">
        <f t="shared" si="24"/>
        <v>0</v>
      </c>
    </row>
    <row r="327" spans="1:61" ht="39.950000000000003" hidden="1" customHeight="1">
      <c r="A327" s="11">
        <v>319</v>
      </c>
      <c r="B327" s="12" t="s">
        <v>759</v>
      </c>
      <c r="C327" s="12" t="s">
        <v>760</v>
      </c>
      <c r="D327" s="23" t="s">
        <v>47</v>
      </c>
      <c r="E327" s="11">
        <v>0</v>
      </c>
      <c r="F327" s="56" t="s">
        <v>113</v>
      </c>
      <c r="G327" s="56" t="s">
        <v>113</v>
      </c>
      <c r="H327" s="36">
        <v>0</v>
      </c>
      <c r="I327" s="28">
        <v>0</v>
      </c>
      <c r="J327" s="69"/>
      <c r="K327" s="9">
        <f t="shared" si="22"/>
        <v>0</v>
      </c>
      <c r="L327" s="56">
        <f t="shared" si="25"/>
        <v>0</v>
      </c>
      <c r="M327" s="56">
        <f t="shared" si="23"/>
        <v>0</v>
      </c>
      <c r="N327" s="35"/>
      <c r="O327" s="67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H327" s="20">
        <f t="shared" si="26"/>
        <v>0</v>
      </c>
      <c r="BI327" s="64">
        <f t="shared" si="24"/>
        <v>0</v>
      </c>
    </row>
    <row r="328" spans="1:61" ht="39.950000000000003" hidden="1" customHeight="1">
      <c r="A328" s="11">
        <v>320</v>
      </c>
      <c r="B328" s="12" t="s">
        <v>761</v>
      </c>
      <c r="C328" s="12" t="s">
        <v>762</v>
      </c>
      <c r="D328" s="23" t="s">
        <v>47</v>
      </c>
      <c r="E328" s="11">
        <v>0</v>
      </c>
      <c r="F328" s="56" t="s">
        <v>113</v>
      </c>
      <c r="G328" s="56" t="s">
        <v>113</v>
      </c>
      <c r="H328" s="36">
        <v>0</v>
      </c>
      <c r="I328" s="28">
        <v>0</v>
      </c>
      <c r="J328" s="69"/>
      <c r="K328" s="9">
        <f t="shared" si="22"/>
        <v>0</v>
      </c>
      <c r="L328" s="56">
        <f t="shared" si="25"/>
        <v>0</v>
      </c>
      <c r="M328" s="56">
        <f t="shared" si="23"/>
        <v>0</v>
      </c>
      <c r="N328" s="35"/>
      <c r="O328" s="67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H328" s="20">
        <f t="shared" si="26"/>
        <v>0</v>
      </c>
      <c r="BI328" s="64">
        <f t="shared" si="24"/>
        <v>0</v>
      </c>
    </row>
    <row r="329" spans="1:61" ht="39.950000000000003" hidden="1" customHeight="1">
      <c r="A329" s="11">
        <v>321</v>
      </c>
      <c r="B329" s="12" t="s">
        <v>763</v>
      </c>
      <c r="C329" s="12" t="s">
        <v>764</v>
      </c>
      <c r="D329" s="23" t="s">
        <v>47</v>
      </c>
      <c r="E329" s="11">
        <v>0</v>
      </c>
      <c r="F329" s="56" t="s">
        <v>113</v>
      </c>
      <c r="G329" s="56" t="s">
        <v>113</v>
      </c>
      <c r="H329" s="36">
        <v>0</v>
      </c>
      <c r="I329" s="28">
        <v>0</v>
      </c>
      <c r="J329" s="69"/>
      <c r="K329" s="9">
        <f t="shared" si="22"/>
        <v>0</v>
      </c>
      <c r="L329" s="56">
        <f t="shared" si="25"/>
        <v>0</v>
      </c>
      <c r="M329" s="56">
        <f t="shared" si="23"/>
        <v>0</v>
      </c>
      <c r="N329" s="35"/>
      <c r="O329" s="67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H329" s="20">
        <f t="shared" si="26"/>
        <v>0</v>
      </c>
      <c r="BI329" s="64">
        <f t="shared" si="24"/>
        <v>0</v>
      </c>
    </row>
    <row r="330" spans="1:61" ht="39.950000000000003" hidden="1" customHeight="1">
      <c r="A330" s="11">
        <v>322</v>
      </c>
      <c r="B330" s="12" t="s">
        <v>765</v>
      </c>
      <c r="C330" s="12" t="s">
        <v>766</v>
      </c>
      <c r="D330" s="23" t="s">
        <v>47</v>
      </c>
      <c r="E330" s="11">
        <v>0</v>
      </c>
      <c r="F330" s="56" t="s">
        <v>113</v>
      </c>
      <c r="G330" s="56" t="s">
        <v>113</v>
      </c>
      <c r="H330" s="36">
        <v>0</v>
      </c>
      <c r="I330" s="28">
        <v>0</v>
      </c>
      <c r="J330" s="69"/>
      <c r="K330" s="9">
        <f t="shared" ref="K330:K393" si="27">ROUND(J330/(1-0.04%),2)</f>
        <v>0</v>
      </c>
      <c r="L330" s="56">
        <f t="shared" si="25"/>
        <v>0</v>
      </c>
      <c r="M330" s="56">
        <f t="shared" ref="M330:M393" si="28">K330*E330</f>
        <v>0</v>
      </c>
      <c r="N330" s="35"/>
      <c r="O330" s="67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H330" s="20">
        <f t="shared" si="26"/>
        <v>0</v>
      </c>
      <c r="BI330" s="64">
        <f t="shared" ref="BI330:BI393" si="29">BH330*J330</f>
        <v>0</v>
      </c>
    </row>
    <row r="331" spans="1:61" ht="39.950000000000003" hidden="1" customHeight="1">
      <c r="A331" s="11">
        <v>323</v>
      </c>
      <c r="B331" s="12" t="s">
        <v>767</v>
      </c>
      <c r="C331" s="12" t="s">
        <v>768</v>
      </c>
      <c r="D331" s="23" t="s">
        <v>47</v>
      </c>
      <c r="E331" s="11">
        <v>0</v>
      </c>
      <c r="F331" s="56" t="s">
        <v>113</v>
      </c>
      <c r="G331" s="56" t="s">
        <v>113</v>
      </c>
      <c r="H331" s="36">
        <v>0</v>
      </c>
      <c r="I331" s="28">
        <v>0</v>
      </c>
      <c r="J331" s="69"/>
      <c r="K331" s="9">
        <f t="shared" si="27"/>
        <v>0</v>
      </c>
      <c r="L331" s="56">
        <f t="shared" si="25"/>
        <v>0</v>
      </c>
      <c r="M331" s="56">
        <f t="shared" si="28"/>
        <v>0</v>
      </c>
      <c r="N331" s="35"/>
      <c r="O331" s="67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H331" s="20">
        <f t="shared" si="26"/>
        <v>0</v>
      </c>
      <c r="BI331" s="64">
        <f t="shared" si="29"/>
        <v>0</v>
      </c>
    </row>
    <row r="332" spans="1:61" ht="39.950000000000003" hidden="1" customHeight="1">
      <c r="A332" s="11">
        <v>324</v>
      </c>
      <c r="B332" s="12" t="s">
        <v>769</v>
      </c>
      <c r="C332" s="12" t="s">
        <v>770</v>
      </c>
      <c r="D332" s="23" t="s">
        <v>47</v>
      </c>
      <c r="E332" s="11">
        <v>1</v>
      </c>
      <c r="F332" s="56">
        <v>707566</v>
      </c>
      <c r="G332" s="56">
        <v>14942</v>
      </c>
      <c r="H332" s="36">
        <v>0.2</v>
      </c>
      <c r="I332" s="28">
        <v>0.98309999999999997</v>
      </c>
      <c r="J332" s="69">
        <v>11953.6</v>
      </c>
      <c r="K332" s="9">
        <f t="shared" si="27"/>
        <v>11958.38</v>
      </c>
      <c r="L332" s="56">
        <f t="shared" si="25"/>
        <v>11953.6</v>
      </c>
      <c r="M332" s="56">
        <f t="shared" si="28"/>
        <v>11958.38</v>
      </c>
      <c r="N332" s="35"/>
      <c r="O332" s="67">
        <v>1</v>
      </c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H332" s="20">
        <f t="shared" si="26"/>
        <v>1</v>
      </c>
      <c r="BI332" s="64">
        <f t="shared" si="29"/>
        <v>11953.6</v>
      </c>
    </row>
    <row r="333" spans="1:61" ht="39.950000000000003" hidden="1" customHeight="1">
      <c r="A333" s="11">
        <v>325</v>
      </c>
      <c r="B333" s="12" t="s">
        <v>771</v>
      </c>
      <c r="C333" s="12" t="s">
        <v>772</v>
      </c>
      <c r="D333" s="23" t="s">
        <v>47</v>
      </c>
      <c r="E333" s="11">
        <v>0</v>
      </c>
      <c r="F333" s="56" t="s">
        <v>113</v>
      </c>
      <c r="G333" s="56" t="s">
        <v>113</v>
      </c>
      <c r="H333" s="36">
        <v>0</v>
      </c>
      <c r="I333" s="28">
        <v>0</v>
      </c>
      <c r="J333" s="69"/>
      <c r="K333" s="9">
        <f t="shared" si="27"/>
        <v>0</v>
      </c>
      <c r="L333" s="56">
        <f t="shared" si="25"/>
        <v>0</v>
      </c>
      <c r="M333" s="56">
        <f t="shared" si="28"/>
        <v>0</v>
      </c>
      <c r="N333" s="35"/>
      <c r="O333" s="67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H333" s="20">
        <f t="shared" si="26"/>
        <v>0</v>
      </c>
      <c r="BI333" s="64">
        <f t="shared" si="29"/>
        <v>0</v>
      </c>
    </row>
    <row r="334" spans="1:61" ht="39.950000000000003" hidden="1" customHeight="1">
      <c r="A334" s="11">
        <v>326</v>
      </c>
      <c r="B334" s="12" t="s">
        <v>773</v>
      </c>
      <c r="C334" s="12" t="s">
        <v>774</v>
      </c>
      <c r="D334" s="23" t="s">
        <v>47</v>
      </c>
      <c r="E334" s="11">
        <v>0</v>
      </c>
      <c r="F334" s="56" t="s">
        <v>113</v>
      </c>
      <c r="G334" s="56" t="s">
        <v>113</v>
      </c>
      <c r="H334" s="36">
        <v>0</v>
      </c>
      <c r="I334" s="28">
        <v>0</v>
      </c>
      <c r="J334" s="69"/>
      <c r="K334" s="9">
        <f t="shared" si="27"/>
        <v>0</v>
      </c>
      <c r="L334" s="56">
        <f t="shared" si="25"/>
        <v>0</v>
      </c>
      <c r="M334" s="56">
        <f t="shared" si="28"/>
        <v>0</v>
      </c>
      <c r="N334" s="35"/>
      <c r="O334" s="67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H334" s="20">
        <f t="shared" si="26"/>
        <v>0</v>
      </c>
      <c r="BI334" s="64">
        <f t="shared" si="29"/>
        <v>0</v>
      </c>
    </row>
    <row r="335" spans="1:61" ht="39.950000000000003" hidden="1" customHeight="1">
      <c r="A335" s="11">
        <v>327</v>
      </c>
      <c r="B335" s="12" t="s">
        <v>775</v>
      </c>
      <c r="C335" s="12" t="s">
        <v>776</v>
      </c>
      <c r="D335" s="23" t="s">
        <v>47</v>
      </c>
      <c r="E335" s="11">
        <v>0</v>
      </c>
      <c r="F335" s="56" t="s">
        <v>113</v>
      </c>
      <c r="G335" s="56" t="s">
        <v>113</v>
      </c>
      <c r="H335" s="36">
        <v>0</v>
      </c>
      <c r="I335" s="28">
        <v>0</v>
      </c>
      <c r="J335" s="69"/>
      <c r="K335" s="9">
        <f t="shared" si="27"/>
        <v>0</v>
      </c>
      <c r="L335" s="56">
        <f t="shared" si="25"/>
        <v>0</v>
      </c>
      <c r="M335" s="56">
        <f t="shared" si="28"/>
        <v>0</v>
      </c>
      <c r="N335" s="35"/>
      <c r="O335" s="67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H335" s="20">
        <f t="shared" si="26"/>
        <v>0</v>
      </c>
      <c r="BI335" s="64">
        <f t="shared" si="29"/>
        <v>0</v>
      </c>
    </row>
    <row r="336" spans="1:61" ht="39.950000000000003" hidden="1" customHeight="1">
      <c r="A336" s="11">
        <v>328</v>
      </c>
      <c r="B336" s="12" t="s">
        <v>777</v>
      </c>
      <c r="C336" s="12" t="s">
        <v>778</v>
      </c>
      <c r="D336" s="23" t="s">
        <v>47</v>
      </c>
      <c r="E336" s="11">
        <v>0</v>
      </c>
      <c r="F336" s="56" t="s">
        <v>113</v>
      </c>
      <c r="G336" s="56" t="s">
        <v>113</v>
      </c>
      <c r="H336" s="36">
        <v>0</v>
      </c>
      <c r="I336" s="28">
        <v>0</v>
      </c>
      <c r="J336" s="69"/>
      <c r="K336" s="9">
        <f t="shared" si="27"/>
        <v>0</v>
      </c>
      <c r="L336" s="56">
        <f t="shared" si="25"/>
        <v>0</v>
      </c>
      <c r="M336" s="56">
        <f t="shared" si="28"/>
        <v>0</v>
      </c>
      <c r="N336" s="35"/>
      <c r="O336" s="67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H336" s="20">
        <f t="shared" si="26"/>
        <v>0</v>
      </c>
      <c r="BI336" s="64">
        <f t="shared" si="29"/>
        <v>0</v>
      </c>
    </row>
    <row r="337" spans="1:61" ht="39.950000000000003" hidden="1" customHeight="1">
      <c r="A337" s="11">
        <v>329</v>
      </c>
      <c r="B337" s="12" t="s">
        <v>779</v>
      </c>
      <c r="C337" s="12" t="s">
        <v>780</v>
      </c>
      <c r="D337" s="23" t="s">
        <v>47</v>
      </c>
      <c r="E337" s="11">
        <v>0</v>
      </c>
      <c r="F337" s="56" t="s">
        <v>113</v>
      </c>
      <c r="G337" s="56" t="s">
        <v>113</v>
      </c>
      <c r="H337" s="36">
        <v>0</v>
      </c>
      <c r="I337" s="28">
        <v>0</v>
      </c>
      <c r="J337" s="69"/>
      <c r="K337" s="9">
        <f t="shared" si="27"/>
        <v>0</v>
      </c>
      <c r="L337" s="56">
        <f t="shared" si="25"/>
        <v>0</v>
      </c>
      <c r="M337" s="56">
        <f t="shared" si="28"/>
        <v>0</v>
      </c>
      <c r="N337" s="35"/>
      <c r="O337" s="67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H337" s="20">
        <f t="shared" si="26"/>
        <v>0</v>
      </c>
      <c r="BI337" s="64">
        <f t="shared" si="29"/>
        <v>0</v>
      </c>
    </row>
    <row r="338" spans="1:61" ht="39.950000000000003" hidden="1" customHeight="1">
      <c r="A338" s="11">
        <v>330</v>
      </c>
      <c r="B338" s="12" t="s">
        <v>781</v>
      </c>
      <c r="C338" s="12" t="s">
        <v>782</v>
      </c>
      <c r="D338" s="23" t="s">
        <v>47</v>
      </c>
      <c r="E338" s="11">
        <v>1</v>
      </c>
      <c r="F338" s="56">
        <v>1395901</v>
      </c>
      <c r="G338" s="56">
        <v>79229</v>
      </c>
      <c r="H338" s="36">
        <v>0.2</v>
      </c>
      <c r="I338" s="28">
        <v>0.9546</v>
      </c>
      <c r="J338" s="69">
        <v>63383.199999999997</v>
      </c>
      <c r="K338" s="9">
        <f t="shared" si="27"/>
        <v>63408.56</v>
      </c>
      <c r="L338" s="56">
        <f t="shared" si="25"/>
        <v>63383.199999999997</v>
      </c>
      <c r="M338" s="56">
        <f t="shared" si="28"/>
        <v>63408.56</v>
      </c>
      <c r="N338" s="35"/>
      <c r="O338" s="67">
        <v>1</v>
      </c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H338" s="20">
        <f t="shared" si="26"/>
        <v>1</v>
      </c>
      <c r="BI338" s="64">
        <f t="shared" si="29"/>
        <v>63383.199999999997</v>
      </c>
    </row>
    <row r="339" spans="1:61" ht="39.950000000000003" hidden="1" customHeight="1">
      <c r="A339" s="11">
        <v>331</v>
      </c>
      <c r="B339" s="12" t="s">
        <v>783</v>
      </c>
      <c r="C339" s="12" t="s">
        <v>784</v>
      </c>
      <c r="D339" s="23" t="s">
        <v>47</v>
      </c>
      <c r="E339" s="11">
        <v>0</v>
      </c>
      <c r="F339" s="56" t="s">
        <v>113</v>
      </c>
      <c r="G339" s="56" t="s">
        <v>113</v>
      </c>
      <c r="H339" s="36">
        <v>0</v>
      </c>
      <c r="I339" s="28">
        <v>0</v>
      </c>
      <c r="J339" s="69"/>
      <c r="K339" s="9">
        <f t="shared" si="27"/>
        <v>0</v>
      </c>
      <c r="L339" s="56">
        <f t="shared" si="25"/>
        <v>0</v>
      </c>
      <c r="M339" s="56">
        <f t="shared" si="28"/>
        <v>0</v>
      </c>
      <c r="N339" s="35"/>
      <c r="O339" s="67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H339" s="20">
        <f t="shared" si="26"/>
        <v>0</v>
      </c>
      <c r="BI339" s="64">
        <f t="shared" si="29"/>
        <v>0</v>
      </c>
    </row>
    <row r="340" spans="1:61" ht="39.950000000000003" hidden="1" customHeight="1">
      <c r="A340" s="11">
        <v>332</v>
      </c>
      <c r="B340" s="12" t="s">
        <v>785</v>
      </c>
      <c r="C340" s="12" t="s">
        <v>786</v>
      </c>
      <c r="D340" s="23" t="s">
        <v>47</v>
      </c>
      <c r="E340" s="11">
        <v>0</v>
      </c>
      <c r="F340" s="56" t="s">
        <v>113</v>
      </c>
      <c r="G340" s="56" t="s">
        <v>113</v>
      </c>
      <c r="H340" s="36">
        <v>0</v>
      </c>
      <c r="I340" s="28">
        <v>0</v>
      </c>
      <c r="J340" s="69"/>
      <c r="K340" s="9">
        <f t="shared" si="27"/>
        <v>0</v>
      </c>
      <c r="L340" s="56">
        <f t="shared" si="25"/>
        <v>0</v>
      </c>
      <c r="M340" s="56">
        <f t="shared" si="28"/>
        <v>0</v>
      </c>
      <c r="N340" s="35"/>
      <c r="O340" s="67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H340" s="20">
        <f t="shared" si="26"/>
        <v>0</v>
      </c>
      <c r="BI340" s="64">
        <f t="shared" si="29"/>
        <v>0</v>
      </c>
    </row>
    <row r="341" spans="1:61" ht="39.950000000000003" hidden="1" customHeight="1">
      <c r="A341" s="11">
        <v>333</v>
      </c>
      <c r="B341" s="12" t="s">
        <v>787</v>
      </c>
      <c r="C341" s="12" t="s">
        <v>788</v>
      </c>
      <c r="D341" s="23" t="s">
        <v>47</v>
      </c>
      <c r="E341" s="11">
        <v>0</v>
      </c>
      <c r="F341" s="56" t="s">
        <v>113</v>
      </c>
      <c r="G341" s="56" t="s">
        <v>113</v>
      </c>
      <c r="H341" s="36">
        <v>0</v>
      </c>
      <c r="I341" s="28">
        <v>0</v>
      </c>
      <c r="J341" s="69"/>
      <c r="K341" s="9">
        <f t="shared" si="27"/>
        <v>0</v>
      </c>
      <c r="L341" s="56">
        <f t="shared" si="25"/>
        <v>0</v>
      </c>
      <c r="M341" s="56">
        <f t="shared" si="28"/>
        <v>0</v>
      </c>
      <c r="N341" s="35"/>
      <c r="O341" s="67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H341" s="20">
        <f t="shared" si="26"/>
        <v>0</v>
      </c>
      <c r="BI341" s="64">
        <f t="shared" si="29"/>
        <v>0</v>
      </c>
    </row>
    <row r="342" spans="1:61" ht="39.950000000000003" hidden="1" customHeight="1">
      <c r="A342" s="11">
        <v>334</v>
      </c>
      <c r="B342" s="12" t="s">
        <v>789</v>
      </c>
      <c r="C342" s="12" t="s">
        <v>790</v>
      </c>
      <c r="D342" s="23" t="s">
        <v>47</v>
      </c>
      <c r="E342" s="11">
        <v>0</v>
      </c>
      <c r="F342" s="56" t="s">
        <v>113</v>
      </c>
      <c r="G342" s="56" t="s">
        <v>113</v>
      </c>
      <c r="H342" s="36">
        <v>0</v>
      </c>
      <c r="I342" s="28">
        <v>0</v>
      </c>
      <c r="J342" s="69"/>
      <c r="K342" s="9">
        <f t="shared" si="27"/>
        <v>0</v>
      </c>
      <c r="L342" s="56">
        <f t="shared" si="25"/>
        <v>0</v>
      </c>
      <c r="M342" s="56">
        <f t="shared" si="28"/>
        <v>0</v>
      </c>
      <c r="N342" s="35"/>
      <c r="O342" s="67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H342" s="20">
        <f t="shared" si="26"/>
        <v>0</v>
      </c>
      <c r="BI342" s="64">
        <f t="shared" si="29"/>
        <v>0</v>
      </c>
    </row>
    <row r="343" spans="1:61" ht="39.950000000000003" hidden="1" customHeight="1">
      <c r="A343" s="11">
        <v>335</v>
      </c>
      <c r="B343" s="12" t="s">
        <v>791</v>
      </c>
      <c r="C343" s="12" t="s">
        <v>792</v>
      </c>
      <c r="D343" s="23" t="s">
        <v>47</v>
      </c>
      <c r="E343" s="11">
        <v>0</v>
      </c>
      <c r="F343" s="56" t="s">
        <v>113</v>
      </c>
      <c r="G343" s="56" t="s">
        <v>113</v>
      </c>
      <c r="H343" s="36">
        <v>0</v>
      </c>
      <c r="I343" s="28">
        <v>0</v>
      </c>
      <c r="J343" s="69"/>
      <c r="K343" s="9">
        <f t="shared" si="27"/>
        <v>0</v>
      </c>
      <c r="L343" s="56">
        <f t="shared" si="25"/>
        <v>0</v>
      </c>
      <c r="M343" s="56">
        <f t="shared" si="28"/>
        <v>0</v>
      </c>
      <c r="N343" s="35"/>
      <c r="O343" s="67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H343" s="20">
        <f t="shared" si="26"/>
        <v>0</v>
      </c>
      <c r="BI343" s="64">
        <f t="shared" si="29"/>
        <v>0</v>
      </c>
    </row>
    <row r="344" spans="1:61" ht="39.950000000000003" hidden="1" customHeight="1">
      <c r="A344" s="11">
        <v>336</v>
      </c>
      <c r="B344" s="12" t="s">
        <v>793</v>
      </c>
      <c r="C344" s="12" t="s">
        <v>794</v>
      </c>
      <c r="D344" s="23" t="s">
        <v>47</v>
      </c>
      <c r="E344" s="11">
        <v>0</v>
      </c>
      <c r="F344" s="56" t="s">
        <v>113</v>
      </c>
      <c r="G344" s="56" t="s">
        <v>113</v>
      </c>
      <c r="H344" s="36">
        <v>0</v>
      </c>
      <c r="I344" s="28">
        <v>0</v>
      </c>
      <c r="J344" s="69"/>
      <c r="K344" s="9">
        <f t="shared" si="27"/>
        <v>0</v>
      </c>
      <c r="L344" s="56">
        <f>J344*E344</f>
        <v>0</v>
      </c>
      <c r="M344" s="56">
        <f t="shared" si="28"/>
        <v>0</v>
      </c>
      <c r="N344" s="35"/>
      <c r="O344" s="67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H344" s="20">
        <f t="shared" si="26"/>
        <v>0</v>
      </c>
      <c r="BI344" s="64">
        <f t="shared" si="29"/>
        <v>0</v>
      </c>
    </row>
    <row r="345" spans="1:61" ht="39.950000000000003" hidden="1" customHeight="1">
      <c r="A345" s="11">
        <v>337</v>
      </c>
      <c r="B345" s="12" t="s">
        <v>795</v>
      </c>
      <c r="C345" s="12" t="s">
        <v>796</v>
      </c>
      <c r="D345" s="23" t="s">
        <v>47</v>
      </c>
      <c r="E345" s="11">
        <v>0</v>
      </c>
      <c r="F345" s="56" t="s">
        <v>113</v>
      </c>
      <c r="G345" s="56" t="s">
        <v>113</v>
      </c>
      <c r="H345" s="36">
        <v>0</v>
      </c>
      <c r="I345" s="28">
        <v>0</v>
      </c>
      <c r="J345" s="69"/>
      <c r="K345" s="9">
        <f t="shared" si="27"/>
        <v>0</v>
      </c>
      <c r="L345" s="56">
        <f t="shared" ref="L345:L408" si="30">J345*E345</f>
        <v>0</v>
      </c>
      <c r="M345" s="56">
        <f t="shared" si="28"/>
        <v>0</v>
      </c>
      <c r="N345" s="35"/>
      <c r="O345" s="67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H345" s="20">
        <f t="shared" ref="BH345:BH408" si="31">SUM(O345:BF345)</f>
        <v>0</v>
      </c>
      <c r="BI345" s="64">
        <f t="shared" si="29"/>
        <v>0</v>
      </c>
    </row>
    <row r="346" spans="1:61" ht="39.950000000000003" hidden="1" customHeight="1">
      <c r="A346" s="11">
        <v>338</v>
      </c>
      <c r="B346" s="59" t="s">
        <v>797</v>
      </c>
      <c r="C346" s="12" t="s">
        <v>798</v>
      </c>
      <c r="D346" s="23" t="s">
        <v>47</v>
      </c>
      <c r="E346" s="11">
        <v>0</v>
      </c>
      <c r="F346" s="56" t="s">
        <v>113</v>
      </c>
      <c r="G346" s="56" t="s">
        <v>113</v>
      </c>
      <c r="H346" s="36">
        <v>0</v>
      </c>
      <c r="I346" s="28">
        <v>0</v>
      </c>
      <c r="J346" s="69"/>
      <c r="K346" s="9">
        <f t="shared" si="27"/>
        <v>0</v>
      </c>
      <c r="L346" s="56">
        <f t="shared" si="30"/>
        <v>0</v>
      </c>
      <c r="M346" s="56">
        <f t="shared" si="28"/>
        <v>0</v>
      </c>
      <c r="N346" s="35"/>
      <c r="O346" s="67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H346" s="20">
        <f t="shared" si="31"/>
        <v>0</v>
      </c>
      <c r="BI346" s="64">
        <f t="shared" si="29"/>
        <v>0</v>
      </c>
    </row>
    <row r="347" spans="1:61" ht="39.950000000000003" hidden="1" customHeight="1">
      <c r="A347" s="11">
        <v>339</v>
      </c>
      <c r="B347" s="12" t="s">
        <v>799</v>
      </c>
      <c r="C347" s="12" t="s">
        <v>800</v>
      </c>
      <c r="D347" s="23" t="s">
        <v>47</v>
      </c>
      <c r="E347" s="11">
        <v>0</v>
      </c>
      <c r="F347" s="56" t="s">
        <v>113</v>
      </c>
      <c r="G347" s="56" t="s">
        <v>113</v>
      </c>
      <c r="H347" s="36">
        <v>0</v>
      </c>
      <c r="I347" s="28">
        <v>0</v>
      </c>
      <c r="J347" s="69"/>
      <c r="K347" s="9">
        <f t="shared" si="27"/>
        <v>0</v>
      </c>
      <c r="L347" s="56">
        <f t="shared" si="30"/>
        <v>0</v>
      </c>
      <c r="M347" s="56">
        <f t="shared" si="28"/>
        <v>0</v>
      </c>
      <c r="N347" s="35"/>
      <c r="O347" s="67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H347" s="20">
        <f t="shared" si="31"/>
        <v>0</v>
      </c>
      <c r="BI347" s="64">
        <f t="shared" si="29"/>
        <v>0</v>
      </c>
    </row>
    <row r="348" spans="1:61" ht="39.950000000000003" hidden="1" customHeight="1">
      <c r="A348" s="11">
        <v>340</v>
      </c>
      <c r="B348" s="59" t="s">
        <v>801</v>
      </c>
      <c r="C348" s="12" t="s">
        <v>802</v>
      </c>
      <c r="D348" s="23" t="s">
        <v>47</v>
      </c>
      <c r="E348" s="11">
        <v>0</v>
      </c>
      <c r="F348" s="56" t="s">
        <v>113</v>
      </c>
      <c r="G348" s="56" t="s">
        <v>113</v>
      </c>
      <c r="H348" s="36">
        <v>0</v>
      </c>
      <c r="I348" s="28">
        <v>0</v>
      </c>
      <c r="J348" s="69"/>
      <c r="K348" s="9">
        <f t="shared" si="27"/>
        <v>0</v>
      </c>
      <c r="L348" s="56">
        <f t="shared" si="30"/>
        <v>0</v>
      </c>
      <c r="M348" s="56">
        <f t="shared" si="28"/>
        <v>0</v>
      </c>
      <c r="N348" s="35"/>
      <c r="O348" s="67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H348" s="20">
        <f t="shared" si="31"/>
        <v>0</v>
      </c>
      <c r="BI348" s="64">
        <f t="shared" si="29"/>
        <v>0</v>
      </c>
    </row>
    <row r="349" spans="1:61" ht="39.950000000000003" hidden="1" customHeight="1">
      <c r="A349" s="11">
        <v>341</v>
      </c>
      <c r="B349" s="12" t="s">
        <v>803</v>
      </c>
      <c r="C349" s="12" t="s">
        <v>804</v>
      </c>
      <c r="D349" s="23" t="s">
        <v>47</v>
      </c>
      <c r="E349" s="11">
        <v>0</v>
      </c>
      <c r="F349" s="56" t="s">
        <v>113</v>
      </c>
      <c r="G349" s="56" t="s">
        <v>113</v>
      </c>
      <c r="H349" s="36">
        <v>0</v>
      </c>
      <c r="I349" s="28">
        <v>0</v>
      </c>
      <c r="J349" s="69"/>
      <c r="K349" s="9">
        <f t="shared" si="27"/>
        <v>0</v>
      </c>
      <c r="L349" s="56">
        <f t="shared" si="30"/>
        <v>0</v>
      </c>
      <c r="M349" s="56">
        <f t="shared" si="28"/>
        <v>0</v>
      </c>
      <c r="N349" s="35"/>
      <c r="O349" s="67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H349" s="20">
        <f t="shared" si="31"/>
        <v>0</v>
      </c>
      <c r="BI349" s="64">
        <f t="shared" si="29"/>
        <v>0</v>
      </c>
    </row>
    <row r="350" spans="1:61" ht="39.950000000000003" hidden="1" customHeight="1">
      <c r="A350" s="11">
        <v>342</v>
      </c>
      <c r="B350" s="12" t="s">
        <v>805</v>
      </c>
      <c r="C350" s="12" t="s">
        <v>806</v>
      </c>
      <c r="D350" s="23" t="s">
        <v>47</v>
      </c>
      <c r="E350" s="11">
        <v>0</v>
      </c>
      <c r="F350" s="56" t="s">
        <v>113</v>
      </c>
      <c r="G350" s="56" t="s">
        <v>113</v>
      </c>
      <c r="H350" s="36">
        <v>0</v>
      </c>
      <c r="I350" s="28">
        <v>0</v>
      </c>
      <c r="J350" s="69"/>
      <c r="K350" s="9">
        <f t="shared" si="27"/>
        <v>0</v>
      </c>
      <c r="L350" s="56">
        <f t="shared" si="30"/>
        <v>0</v>
      </c>
      <c r="M350" s="56">
        <f t="shared" si="28"/>
        <v>0</v>
      </c>
      <c r="N350" s="35"/>
      <c r="O350" s="67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H350" s="20">
        <f t="shared" si="31"/>
        <v>0</v>
      </c>
      <c r="BI350" s="64">
        <f t="shared" si="29"/>
        <v>0</v>
      </c>
    </row>
    <row r="351" spans="1:61" ht="39.950000000000003" hidden="1" customHeight="1">
      <c r="A351" s="11">
        <v>343</v>
      </c>
      <c r="B351" s="12" t="s">
        <v>807</v>
      </c>
      <c r="C351" s="12" t="s">
        <v>808</v>
      </c>
      <c r="D351" s="23" t="s">
        <v>47</v>
      </c>
      <c r="E351" s="11">
        <v>0</v>
      </c>
      <c r="F351" s="56" t="s">
        <v>113</v>
      </c>
      <c r="G351" s="56" t="s">
        <v>113</v>
      </c>
      <c r="H351" s="36">
        <v>0</v>
      </c>
      <c r="I351" s="28">
        <v>0</v>
      </c>
      <c r="J351" s="69"/>
      <c r="K351" s="9">
        <f t="shared" si="27"/>
        <v>0</v>
      </c>
      <c r="L351" s="56">
        <f t="shared" si="30"/>
        <v>0</v>
      </c>
      <c r="M351" s="56">
        <f t="shared" si="28"/>
        <v>0</v>
      </c>
      <c r="N351" s="35"/>
      <c r="O351" s="67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H351" s="20">
        <f t="shared" si="31"/>
        <v>0</v>
      </c>
      <c r="BI351" s="64">
        <f t="shared" si="29"/>
        <v>0</v>
      </c>
    </row>
    <row r="352" spans="1:61" ht="39.950000000000003" hidden="1" customHeight="1">
      <c r="A352" s="11">
        <v>344</v>
      </c>
      <c r="B352" s="12" t="s">
        <v>809</v>
      </c>
      <c r="C352" s="12" t="s">
        <v>810</v>
      </c>
      <c r="D352" s="23" t="s">
        <v>47</v>
      </c>
      <c r="E352" s="11">
        <v>0</v>
      </c>
      <c r="F352" s="56" t="s">
        <v>113</v>
      </c>
      <c r="G352" s="56" t="s">
        <v>113</v>
      </c>
      <c r="H352" s="36">
        <v>0</v>
      </c>
      <c r="I352" s="28">
        <v>0</v>
      </c>
      <c r="J352" s="69"/>
      <c r="K352" s="9">
        <f t="shared" si="27"/>
        <v>0</v>
      </c>
      <c r="L352" s="56">
        <f t="shared" si="30"/>
        <v>0</v>
      </c>
      <c r="M352" s="56">
        <f t="shared" si="28"/>
        <v>0</v>
      </c>
      <c r="N352" s="35"/>
      <c r="O352" s="67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H352" s="20">
        <f t="shared" si="31"/>
        <v>0</v>
      </c>
      <c r="BI352" s="64">
        <f t="shared" si="29"/>
        <v>0</v>
      </c>
    </row>
    <row r="353" spans="1:61" ht="39.950000000000003" hidden="1" customHeight="1">
      <c r="A353" s="11">
        <v>345</v>
      </c>
      <c r="B353" s="12" t="s">
        <v>811</v>
      </c>
      <c r="C353" s="12" t="s">
        <v>812</v>
      </c>
      <c r="D353" s="23" t="s">
        <v>47</v>
      </c>
      <c r="E353" s="11">
        <v>0</v>
      </c>
      <c r="F353" s="56" t="s">
        <v>113</v>
      </c>
      <c r="G353" s="56" t="s">
        <v>113</v>
      </c>
      <c r="H353" s="36">
        <v>0</v>
      </c>
      <c r="I353" s="28">
        <v>0</v>
      </c>
      <c r="J353" s="69"/>
      <c r="K353" s="9">
        <f t="shared" si="27"/>
        <v>0</v>
      </c>
      <c r="L353" s="56">
        <f t="shared" si="30"/>
        <v>0</v>
      </c>
      <c r="M353" s="56">
        <f t="shared" si="28"/>
        <v>0</v>
      </c>
      <c r="N353" s="35"/>
      <c r="O353" s="67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H353" s="20">
        <f t="shared" si="31"/>
        <v>0</v>
      </c>
      <c r="BI353" s="64">
        <f t="shared" si="29"/>
        <v>0</v>
      </c>
    </row>
    <row r="354" spans="1:61" ht="39.950000000000003" hidden="1" customHeight="1">
      <c r="A354" s="11">
        <v>346</v>
      </c>
      <c r="B354" s="12" t="s">
        <v>813</v>
      </c>
      <c r="C354" s="12" t="s">
        <v>814</v>
      </c>
      <c r="D354" s="23" t="s">
        <v>47</v>
      </c>
      <c r="E354" s="11">
        <v>0</v>
      </c>
      <c r="F354" s="56" t="s">
        <v>113</v>
      </c>
      <c r="G354" s="56" t="s">
        <v>113</v>
      </c>
      <c r="H354" s="36">
        <v>0</v>
      </c>
      <c r="I354" s="28">
        <v>0</v>
      </c>
      <c r="J354" s="69"/>
      <c r="K354" s="9">
        <f t="shared" si="27"/>
        <v>0</v>
      </c>
      <c r="L354" s="56">
        <f t="shared" si="30"/>
        <v>0</v>
      </c>
      <c r="M354" s="56">
        <f t="shared" si="28"/>
        <v>0</v>
      </c>
      <c r="N354" s="35"/>
      <c r="O354" s="67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H354" s="20">
        <f t="shared" si="31"/>
        <v>0</v>
      </c>
      <c r="BI354" s="64">
        <f t="shared" si="29"/>
        <v>0</v>
      </c>
    </row>
    <row r="355" spans="1:61" ht="39.950000000000003" hidden="1" customHeight="1">
      <c r="A355" s="11">
        <v>347</v>
      </c>
      <c r="B355" s="12" t="s">
        <v>815</v>
      </c>
      <c r="C355" s="12" t="s">
        <v>816</v>
      </c>
      <c r="D355" s="23" t="s">
        <v>47</v>
      </c>
      <c r="E355" s="11">
        <v>0</v>
      </c>
      <c r="F355" s="56" t="s">
        <v>113</v>
      </c>
      <c r="G355" s="56" t="s">
        <v>113</v>
      </c>
      <c r="H355" s="36">
        <v>0</v>
      </c>
      <c r="I355" s="28">
        <v>0</v>
      </c>
      <c r="J355" s="69"/>
      <c r="K355" s="9">
        <f t="shared" si="27"/>
        <v>0</v>
      </c>
      <c r="L355" s="56">
        <f t="shared" si="30"/>
        <v>0</v>
      </c>
      <c r="M355" s="56">
        <f t="shared" si="28"/>
        <v>0</v>
      </c>
      <c r="N355" s="35"/>
      <c r="O355" s="67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H355" s="20">
        <f t="shared" si="31"/>
        <v>0</v>
      </c>
      <c r="BI355" s="64">
        <f t="shared" si="29"/>
        <v>0</v>
      </c>
    </row>
    <row r="356" spans="1:61" ht="39.950000000000003" hidden="1" customHeight="1">
      <c r="A356" s="11">
        <v>348</v>
      </c>
      <c r="B356" s="12" t="s">
        <v>817</v>
      </c>
      <c r="C356" s="12" t="s">
        <v>818</v>
      </c>
      <c r="D356" s="23" t="s">
        <v>47</v>
      </c>
      <c r="E356" s="11">
        <v>0</v>
      </c>
      <c r="F356" s="56" t="s">
        <v>113</v>
      </c>
      <c r="G356" s="56" t="s">
        <v>113</v>
      </c>
      <c r="H356" s="36">
        <v>0</v>
      </c>
      <c r="I356" s="28">
        <v>0</v>
      </c>
      <c r="J356" s="69"/>
      <c r="K356" s="9">
        <f t="shared" si="27"/>
        <v>0</v>
      </c>
      <c r="L356" s="56">
        <f t="shared" si="30"/>
        <v>0</v>
      </c>
      <c r="M356" s="56">
        <f t="shared" si="28"/>
        <v>0</v>
      </c>
      <c r="N356" s="35"/>
      <c r="O356" s="67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H356" s="20">
        <f t="shared" si="31"/>
        <v>0</v>
      </c>
      <c r="BI356" s="64">
        <f t="shared" si="29"/>
        <v>0</v>
      </c>
    </row>
    <row r="357" spans="1:61" ht="39.950000000000003" hidden="1" customHeight="1">
      <c r="A357" s="11">
        <v>349</v>
      </c>
      <c r="B357" s="12" t="s">
        <v>819</v>
      </c>
      <c r="C357" s="12" t="s">
        <v>820</v>
      </c>
      <c r="D357" s="23" t="s">
        <v>47</v>
      </c>
      <c r="E357" s="11">
        <v>1</v>
      </c>
      <c r="F357" s="56">
        <v>18589</v>
      </c>
      <c r="G357" s="56">
        <v>858</v>
      </c>
      <c r="H357" s="36">
        <v>0.2</v>
      </c>
      <c r="I357" s="28">
        <v>0.96309999999999996</v>
      </c>
      <c r="J357" s="69">
        <v>686.4</v>
      </c>
      <c r="K357" s="9">
        <f t="shared" si="27"/>
        <v>686.67</v>
      </c>
      <c r="L357" s="56">
        <f t="shared" si="30"/>
        <v>686.4</v>
      </c>
      <c r="M357" s="56">
        <f t="shared" si="28"/>
        <v>686.67</v>
      </c>
      <c r="N357" s="35"/>
      <c r="O357" s="67">
        <v>1</v>
      </c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H357" s="20">
        <f t="shared" si="31"/>
        <v>1</v>
      </c>
      <c r="BI357" s="64">
        <f t="shared" si="29"/>
        <v>686.4</v>
      </c>
    </row>
    <row r="358" spans="1:61" ht="39.950000000000003" hidden="1" customHeight="1">
      <c r="A358" s="11">
        <v>350</v>
      </c>
      <c r="B358" s="12" t="s">
        <v>821</v>
      </c>
      <c r="C358" s="12" t="s">
        <v>822</v>
      </c>
      <c r="D358" s="23" t="s">
        <v>47</v>
      </c>
      <c r="E358" s="11">
        <v>4</v>
      </c>
      <c r="F358" s="56">
        <v>59049</v>
      </c>
      <c r="G358" s="56">
        <v>1258</v>
      </c>
      <c r="H358" s="36">
        <v>0.2</v>
      </c>
      <c r="I358" s="28">
        <v>0.98299999999999998</v>
      </c>
      <c r="J358" s="69">
        <v>1006.4</v>
      </c>
      <c r="K358" s="9">
        <f t="shared" si="27"/>
        <v>1006.8</v>
      </c>
      <c r="L358" s="56">
        <f t="shared" si="30"/>
        <v>4025.6</v>
      </c>
      <c r="M358" s="56">
        <f t="shared" si="28"/>
        <v>4027.2</v>
      </c>
      <c r="N358" s="35"/>
      <c r="O358" s="67">
        <v>4</v>
      </c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H358" s="20">
        <f t="shared" si="31"/>
        <v>4</v>
      </c>
      <c r="BI358" s="64">
        <f t="shared" si="29"/>
        <v>4025.6</v>
      </c>
    </row>
    <row r="359" spans="1:61" ht="39.950000000000003" hidden="1" customHeight="1">
      <c r="A359" s="11">
        <v>351</v>
      </c>
      <c r="B359" s="12" t="s">
        <v>823</v>
      </c>
      <c r="C359" s="12" t="s">
        <v>824</v>
      </c>
      <c r="D359" s="23" t="s">
        <v>47</v>
      </c>
      <c r="E359" s="11">
        <v>0</v>
      </c>
      <c r="F359" s="56" t="s">
        <v>113</v>
      </c>
      <c r="G359" s="56" t="s">
        <v>113</v>
      </c>
      <c r="H359" s="36">
        <v>0</v>
      </c>
      <c r="I359" s="28">
        <v>0</v>
      </c>
      <c r="J359" s="69"/>
      <c r="K359" s="9">
        <f t="shared" si="27"/>
        <v>0</v>
      </c>
      <c r="L359" s="56">
        <f t="shared" si="30"/>
        <v>0</v>
      </c>
      <c r="M359" s="56">
        <f t="shared" si="28"/>
        <v>0</v>
      </c>
      <c r="N359" s="35"/>
      <c r="O359" s="67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H359" s="20">
        <f t="shared" si="31"/>
        <v>0</v>
      </c>
      <c r="BI359" s="64">
        <f t="shared" si="29"/>
        <v>0</v>
      </c>
    </row>
    <row r="360" spans="1:61" ht="39.950000000000003" hidden="1" customHeight="1">
      <c r="A360" s="11">
        <v>352</v>
      </c>
      <c r="B360" s="12" t="s">
        <v>825</v>
      </c>
      <c r="C360" s="12" t="s">
        <v>826</v>
      </c>
      <c r="D360" s="23" t="s">
        <v>47</v>
      </c>
      <c r="E360" s="11">
        <v>4</v>
      </c>
      <c r="F360" s="56">
        <v>101706</v>
      </c>
      <c r="G360" s="56">
        <v>13158</v>
      </c>
      <c r="H360" s="36">
        <v>0.2</v>
      </c>
      <c r="I360" s="28">
        <v>0.89649999999999996</v>
      </c>
      <c r="J360" s="69">
        <v>10526.4</v>
      </c>
      <c r="K360" s="9">
        <f t="shared" si="27"/>
        <v>10530.61</v>
      </c>
      <c r="L360" s="56">
        <f t="shared" si="30"/>
        <v>42105.599999999999</v>
      </c>
      <c r="M360" s="56">
        <f t="shared" si="28"/>
        <v>42122.44</v>
      </c>
      <c r="N360" s="35"/>
      <c r="O360" s="67">
        <v>4</v>
      </c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H360" s="20">
        <f t="shared" si="31"/>
        <v>4</v>
      </c>
      <c r="BI360" s="64">
        <f t="shared" si="29"/>
        <v>42105.599999999999</v>
      </c>
    </row>
    <row r="361" spans="1:61" ht="39.950000000000003" hidden="1" customHeight="1">
      <c r="A361" s="11">
        <v>353</v>
      </c>
      <c r="B361" s="12" t="s">
        <v>827</v>
      </c>
      <c r="C361" s="12" t="s">
        <v>828</v>
      </c>
      <c r="D361" s="23" t="s">
        <v>47</v>
      </c>
      <c r="E361" s="11">
        <v>0</v>
      </c>
      <c r="F361" s="56" t="s">
        <v>113</v>
      </c>
      <c r="G361" s="56" t="s">
        <v>113</v>
      </c>
      <c r="H361" s="36">
        <v>0</v>
      </c>
      <c r="I361" s="28">
        <v>0</v>
      </c>
      <c r="J361" s="69"/>
      <c r="K361" s="9">
        <f t="shared" si="27"/>
        <v>0</v>
      </c>
      <c r="L361" s="56">
        <f t="shared" si="30"/>
        <v>0</v>
      </c>
      <c r="M361" s="56">
        <f t="shared" si="28"/>
        <v>0</v>
      </c>
      <c r="N361" s="35"/>
      <c r="O361" s="67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H361" s="20">
        <f t="shared" si="31"/>
        <v>0</v>
      </c>
      <c r="BI361" s="64">
        <f t="shared" si="29"/>
        <v>0</v>
      </c>
    </row>
    <row r="362" spans="1:61" ht="39.950000000000003" hidden="1" customHeight="1">
      <c r="A362" s="11">
        <v>354</v>
      </c>
      <c r="B362" s="12" t="s">
        <v>829</v>
      </c>
      <c r="C362" s="12" t="s">
        <v>830</v>
      </c>
      <c r="D362" s="23" t="s">
        <v>47</v>
      </c>
      <c r="E362" s="11">
        <v>0</v>
      </c>
      <c r="F362" s="56" t="s">
        <v>113</v>
      </c>
      <c r="G362" s="56" t="s">
        <v>113</v>
      </c>
      <c r="H362" s="36">
        <v>0</v>
      </c>
      <c r="I362" s="28">
        <v>0</v>
      </c>
      <c r="J362" s="69"/>
      <c r="K362" s="9">
        <f t="shared" si="27"/>
        <v>0</v>
      </c>
      <c r="L362" s="56">
        <f t="shared" si="30"/>
        <v>0</v>
      </c>
      <c r="M362" s="56">
        <f t="shared" si="28"/>
        <v>0</v>
      </c>
      <c r="N362" s="35"/>
      <c r="O362" s="67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H362" s="20">
        <f t="shared" si="31"/>
        <v>0</v>
      </c>
      <c r="BI362" s="64">
        <f t="shared" si="29"/>
        <v>0</v>
      </c>
    </row>
    <row r="363" spans="1:61" ht="39.950000000000003" hidden="1" customHeight="1">
      <c r="A363" s="11">
        <v>355</v>
      </c>
      <c r="B363" s="12" t="s">
        <v>831</v>
      </c>
      <c r="C363" s="12" t="s">
        <v>832</v>
      </c>
      <c r="D363" s="23" t="s">
        <v>47</v>
      </c>
      <c r="E363" s="11">
        <v>0</v>
      </c>
      <c r="F363" s="56" t="s">
        <v>113</v>
      </c>
      <c r="G363" s="56" t="s">
        <v>113</v>
      </c>
      <c r="H363" s="36">
        <v>0</v>
      </c>
      <c r="I363" s="28">
        <v>0</v>
      </c>
      <c r="J363" s="69"/>
      <c r="K363" s="9">
        <f t="shared" si="27"/>
        <v>0</v>
      </c>
      <c r="L363" s="56">
        <f t="shared" si="30"/>
        <v>0</v>
      </c>
      <c r="M363" s="56">
        <f t="shared" si="28"/>
        <v>0</v>
      </c>
      <c r="N363" s="35"/>
      <c r="O363" s="67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H363" s="20">
        <f t="shared" si="31"/>
        <v>0</v>
      </c>
      <c r="BI363" s="64">
        <f t="shared" si="29"/>
        <v>0</v>
      </c>
    </row>
    <row r="364" spans="1:61" ht="39.950000000000003" hidden="1" customHeight="1">
      <c r="A364" s="11">
        <v>356</v>
      </c>
      <c r="B364" s="12" t="s">
        <v>833</v>
      </c>
      <c r="C364" s="12" t="s">
        <v>834</v>
      </c>
      <c r="D364" s="23" t="s">
        <v>47</v>
      </c>
      <c r="E364" s="11">
        <v>0</v>
      </c>
      <c r="F364" s="56" t="s">
        <v>113</v>
      </c>
      <c r="G364" s="56" t="s">
        <v>113</v>
      </c>
      <c r="H364" s="36">
        <v>0</v>
      </c>
      <c r="I364" s="28">
        <v>0</v>
      </c>
      <c r="J364" s="69"/>
      <c r="K364" s="9">
        <f t="shared" si="27"/>
        <v>0</v>
      </c>
      <c r="L364" s="56">
        <f t="shared" si="30"/>
        <v>0</v>
      </c>
      <c r="M364" s="56">
        <f t="shared" si="28"/>
        <v>0</v>
      </c>
      <c r="N364" s="35"/>
      <c r="O364" s="67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H364" s="20">
        <f t="shared" si="31"/>
        <v>0</v>
      </c>
      <c r="BI364" s="64">
        <f t="shared" si="29"/>
        <v>0</v>
      </c>
    </row>
    <row r="365" spans="1:61" ht="39.950000000000003" hidden="1" customHeight="1">
      <c r="A365" s="11">
        <v>357</v>
      </c>
      <c r="B365" s="12" t="s">
        <v>835</v>
      </c>
      <c r="C365" s="12" t="s">
        <v>836</v>
      </c>
      <c r="D365" s="23" t="s">
        <v>47</v>
      </c>
      <c r="E365" s="11">
        <v>0</v>
      </c>
      <c r="F365" s="56" t="s">
        <v>113</v>
      </c>
      <c r="G365" s="56" t="s">
        <v>113</v>
      </c>
      <c r="H365" s="36">
        <v>0</v>
      </c>
      <c r="I365" s="28">
        <v>0</v>
      </c>
      <c r="J365" s="69"/>
      <c r="K365" s="9">
        <f t="shared" si="27"/>
        <v>0</v>
      </c>
      <c r="L365" s="56">
        <f t="shared" si="30"/>
        <v>0</v>
      </c>
      <c r="M365" s="56">
        <f t="shared" si="28"/>
        <v>0</v>
      </c>
      <c r="N365" s="35"/>
      <c r="O365" s="67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H365" s="20">
        <f t="shared" si="31"/>
        <v>0</v>
      </c>
      <c r="BI365" s="64">
        <f t="shared" si="29"/>
        <v>0</v>
      </c>
    </row>
    <row r="366" spans="1:61" ht="39.950000000000003" hidden="1" customHeight="1">
      <c r="A366" s="11">
        <v>358</v>
      </c>
      <c r="B366" s="12" t="s">
        <v>837</v>
      </c>
      <c r="C366" s="12" t="s">
        <v>838</v>
      </c>
      <c r="D366" s="23" t="s">
        <v>47</v>
      </c>
      <c r="E366" s="11">
        <v>0</v>
      </c>
      <c r="F366" s="56" t="s">
        <v>113</v>
      </c>
      <c r="G366" s="56" t="s">
        <v>113</v>
      </c>
      <c r="H366" s="36">
        <v>0</v>
      </c>
      <c r="I366" s="28">
        <v>0</v>
      </c>
      <c r="J366" s="69"/>
      <c r="K366" s="9">
        <f t="shared" si="27"/>
        <v>0</v>
      </c>
      <c r="L366" s="56">
        <f t="shared" si="30"/>
        <v>0</v>
      </c>
      <c r="M366" s="56">
        <f t="shared" si="28"/>
        <v>0</v>
      </c>
      <c r="N366" s="35"/>
      <c r="O366" s="67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H366" s="20">
        <f t="shared" si="31"/>
        <v>0</v>
      </c>
      <c r="BI366" s="64">
        <f t="shared" si="29"/>
        <v>0</v>
      </c>
    </row>
    <row r="367" spans="1:61" ht="39.950000000000003" hidden="1" customHeight="1">
      <c r="A367" s="11">
        <v>359</v>
      </c>
      <c r="B367" s="12" t="s">
        <v>839</v>
      </c>
      <c r="C367" s="12" t="s">
        <v>840</v>
      </c>
      <c r="D367" s="23" t="s">
        <v>47</v>
      </c>
      <c r="E367" s="11">
        <v>0</v>
      </c>
      <c r="F367" s="56" t="s">
        <v>113</v>
      </c>
      <c r="G367" s="56" t="s">
        <v>113</v>
      </c>
      <c r="H367" s="36">
        <v>0</v>
      </c>
      <c r="I367" s="28">
        <v>0</v>
      </c>
      <c r="J367" s="69"/>
      <c r="K367" s="9">
        <f t="shared" si="27"/>
        <v>0</v>
      </c>
      <c r="L367" s="56">
        <f t="shared" si="30"/>
        <v>0</v>
      </c>
      <c r="M367" s="56">
        <f t="shared" si="28"/>
        <v>0</v>
      </c>
      <c r="N367" s="35"/>
      <c r="O367" s="67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H367" s="20">
        <f t="shared" si="31"/>
        <v>0</v>
      </c>
      <c r="BI367" s="64">
        <f t="shared" si="29"/>
        <v>0</v>
      </c>
    </row>
    <row r="368" spans="1:61" ht="39.950000000000003" hidden="1" customHeight="1">
      <c r="A368" s="11">
        <v>360</v>
      </c>
      <c r="B368" s="12" t="s">
        <v>841</v>
      </c>
      <c r="C368" s="12" t="s">
        <v>842</v>
      </c>
      <c r="D368" s="23" t="s">
        <v>47</v>
      </c>
      <c r="E368" s="11">
        <v>0</v>
      </c>
      <c r="F368" s="56" t="s">
        <v>113</v>
      </c>
      <c r="G368" s="56" t="s">
        <v>113</v>
      </c>
      <c r="H368" s="36">
        <v>0</v>
      </c>
      <c r="I368" s="28">
        <v>0</v>
      </c>
      <c r="J368" s="69"/>
      <c r="K368" s="9">
        <f t="shared" si="27"/>
        <v>0</v>
      </c>
      <c r="L368" s="56">
        <f t="shared" si="30"/>
        <v>0</v>
      </c>
      <c r="M368" s="56">
        <f t="shared" si="28"/>
        <v>0</v>
      </c>
      <c r="N368" s="35"/>
      <c r="O368" s="67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H368" s="20">
        <f t="shared" si="31"/>
        <v>0</v>
      </c>
      <c r="BI368" s="64">
        <f t="shared" si="29"/>
        <v>0</v>
      </c>
    </row>
    <row r="369" spans="1:61" ht="39.950000000000003" hidden="1" customHeight="1">
      <c r="A369" s="11">
        <v>361</v>
      </c>
      <c r="B369" s="12" t="s">
        <v>843</v>
      </c>
      <c r="C369" s="12" t="s">
        <v>844</v>
      </c>
      <c r="D369" s="23" t="s">
        <v>47</v>
      </c>
      <c r="E369" s="11">
        <v>0</v>
      </c>
      <c r="F369" s="56" t="s">
        <v>113</v>
      </c>
      <c r="G369" s="56" t="s">
        <v>113</v>
      </c>
      <c r="H369" s="36">
        <v>0</v>
      </c>
      <c r="I369" s="28">
        <v>0</v>
      </c>
      <c r="J369" s="69"/>
      <c r="K369" s="9">
        <f t="shared" si="27"/>
        <v>0</v>
      </c>
      <c r="L369" s="56">
        <f t="shared" si="30"/>
        <v>0</v>
      </c>
      <c r="M369" s="56">
        <f t="shared" si="28"/>
        <v>0</v>
      </c>
      <c r="N369" s="35"/>
      <c r="O369" s="67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H369" s="20">
        <f t="shared" si="31"/>
        <v>0</v>
      </c>
      <c r="BI369" s="64">
        <f t="shared" si="29"/>
        <v>0</v>
      </c>
    </row>
    <row r="370" spans="1:61" ht="39.950000000000003" hidden="1" customHeight="1">
      <c r="A370" s="11">
        <v>362</v>
      </c>
      <c r="B370" s="12" t="s">
        <v>845</v>
      </c>
      <c r="C370" s="12" t="s">
        <v>846</v>
      </c>
      <c r="D370" s="23" t="s">
        <v>47</v>
      </c>
      <c r="E370" s="11">
        <v>0</v>
      </c>
      <c r="F370" s="56" t="s">
        <v>113</v>
      </c>
      <c r="G370" s="56" t="s">
        <v>113</v>
      </c>
      <c r="H370" s="36">
        <v>0</v>
      </c>
      <c r="I370" s="28">
        <v>0</v>
      </c>
      <c r="J370" s="69"/>
      <c r="K370" s="9">
        <f t="shared" si="27"/>
        <v>0</v>
      </c>
      <c r="L370" s="56">
        <f t="shared" si="30"/>
        <v>0</v>
      </c>
      <c r="M370" s="56">
        <f t="shared" si="28"/>
        <v>0</v>
      </c>
      <c r="N370" s="35"/>
      <c r="O370" s="67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H370" s="20">
        <f t="shared" si="31"/>
        <v>0</v>
      </c>
      <c r="BI370" s="64">
        <f t="shared" si="29"/>
        <v>0</v>
      </c>
    </row>
    <row r="371" spans="1:61" ht="39.950000000000003" hidden="1" customHeight="1">
      <c r="A371" s="11">
        <v>363</v>
      </c>
      <c r="B371" s="12" t="s">
        <v>847</v>
      </c>
      <c r="C371" s="12" t="s">
        <v>848</v>
      </c>
      <c r="D371" s="23" t="s">
        <v>47</v>
      </c>
      <c r="E371" s="11">
        <v>14</v>
      </c>
      <c r="F371" s="56">
        <v>51583</v>
      </c>
      <c r="G371" s="56">
        <v>14253</v>
      </c>
      <c r="H371" s="36">
        <v>0.2</v>
      </c>
      <c r="I371" s="28">
        <v>0.77900000000000003</v>
      </c>
      <c r="J371" s="69">
        <v>11402.4</v>
      </c>
      <c r="K371" s="9">
        <f t="shared" si="27"/>
        <v>11406.96</v>
      </c>
      <c r="L371" s="56">
        <f t="shared" si="30"/>
        <v>159633.60000000001</v>
      </c>
      <c r="M371" s="56">
        <f t="shared" si="28"/>
        <v>159697.44</v>
      </c>
      <c r="N371" s="35"/>
      <c r="O371" s="67"/>
      <c r="P371" s="13"/>
      <c r="Q371" s="13"/>
      <c r="R371" s="13"/>
      <c r="S371" s="13">
        <v>1</v>
      </c>
      <c r="T371" s="13">
        <v>1</v>
      </c>
      <c r="U371" s="13">
        <v>1</v>
      </c>
      <c r="V371" s="13">
        <v>1</v>
      </c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>
        <v>1</v>
      </c>
      <c r="AO371" s="13">
        <v>1</v>
      </c>
      <c r="AP371" s="13"/>
      <c r="AQ371" s="13">
        <v>1</v>
      </c>
      <c r="AR371" s="13">
        <v>2</v>
      </c>
      <c r="AS371" s="13">
        <v>1</v>
      </c>
      <c r="AT371" s="13">
        <v>1</v>
      </c>
      <c r="AU371" s="13">
        <v>2</v>
      </c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>
        <v>1</v>
      </c>
      <c r="BH371" s="20">
        <f t="shared" si="31"/>
        <v>14</v>
      </c>
      <c r="BI371" s="64">
        <f t="shared" si="29"/>
        <v>159633.60000000001</v>
      </c>
    </row>
    <row r="372" spans="1:61" ht="39.950000000000003" hidden="1" customHeight="1">
      <c r="A372" s="11">
        <v>364</v>
      </c>
      <c r="B372" s="12" t="s">
        <v>849</v>
      </c>
      <c r="C372" s="12" t="s">
        <v>848</v>
      </c>
      <c r="D372" s="23" t="s">
        <v>47</v>
      </c>
      <c r="E372" s="11">
        <v>0</v>
      </c>
      <c r="F372" s="56" t="s">
        <v>113</v>
      </c>
      <c r="G372" s="56" t="s">
        <v>113</v>
      </c>
      <c r="H372" s="36">
        <v>0</v>
      </c>
      <c r="I372" s="28">
        <v>0</v>
      </c>
      <c r="J372" s="69"/>
      <c r="K372" s="9">
        <f t="shared" si="27"/>
        <v>0</v>
      </c>
      <c r="L372" s="56">
        <f t="shared" si="30"/>
        <v>0</v>
      </c>
      <c r="M372" s="56">
        <f t="shared" si="28"/>
        <v>0</v>
      </c>
      <c r="N372" s="35"/>
      <c r="O372" s="67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H372" s="20">
        <f t="shared" si="31"/>
        <v>0</v>
      </c>
      <c r="BI372" s="64">
        <f t="shared" si="29"/>
        <v>0</v>
      </c>
    </row>
    <row r="373" spans="1:61" ht="39.950000000000003" hidden="1" customHeight="1">
      <c r="A373" s="11">
        <v>365</v>
      </c>
      <c r="B373" s="12" t="s">
        <v>850</v>
      </c>
      <c r="C373" s="12" t="s">
        <v>851</v>
      </c>
      <c r="D373" s="23" t="s">
        <v>47</v>
      </c>
      <c r="E373" s="11">
        <v>38</v>
      </c>
      <c r="F373" s="56">
        <v>61764</v>
      </c>
      <c r="G373" s="56">
        <v>17420</v>
      </c>
      <c r="H373" s="36">
        <v>0.25</v>
      </c>
      <c r="I373" s="28">
        <v>0.78849999999999998</v>
      </c>
      <c r="J373" s="69">
        <v>13065</v>
      </c>
      <c r="K373" s="9">
        <f t="shared" si="27"/>
        <v>13070.23</v>
      </c>
      <c r="L373" s="56">
        <f t="shared" si="30"/>
        <v>496470</v>
      </c>
      <c r="M373" s="56">
        <f t="shared" si="28"/>
        <v>496668.74</v>
      </c>
      <c r="N373" s="35"/>
      <c r="O373" s="67">
        <v>10</v>
      </c>
      <c r="P373" s="13"/>
      <c r="Q373" s="13"/>
      <c r="R373" s="13"/>
      <c r="S373" s="13">
        <v>1</v>
      </c>
      <c r="T373" s="13">
        <v>1</v>
      </c>
      <c r="U373" s="13"/>
      <c r="V373" s="13"/>
      <c r="W373" s="13">
        <v>3</v>
      </c>
      <c r="X373" s="13"/>
      <c r="Y373" s="13"/>
      <c r="Z373" s="13"/>
      <c r="AA373" s="13">
        <v>3</v>
      </c>
      <c r="AB373" s="13"/>
      <c r="AC373" s="13"/>
      <c r="AD373" s="13"/>
      <c r="AE373" s="13"/>
      <c r="AF373" s="13"/>
      <c r="AG373" s="13"/>
      <c r="AH373" s="13"/>
      <c r="AI373" s="13">
        <v>5</v>
      </c>
      <c r="AJ373" s="13"/>
      <c r="AK373" s="13"/>
      <c r="AL373" s="13">
        <v>1</v>
      </c>
      <c r="AM373" s="13">
        <v>1</v>
      </c>
      <c r="AN373" s="13"/>
      <c r="AO373" s="13"/>
      <c r="AP373" s="13">
        <v>1</v>
      </c>
      <c r="AQ373" s="13"/>
      <c r="AR373" s="13"/>
      <c r="AS373" s="13"/>
      <c r="AT373" s="13"/>
      <c r="AU373" s="13"/>
      <c r="AV373" s="13"/>
      <c r="AW373" s="13">
        <v>1</v>
      </c>
      <c r="AX373" s="13">
        <v>1</v>
      </c>
      <c r="AY373" s="13">
        <v>1</v>
      </c>
      <c r="AZ373" s="13">
        <v>4</v>
      </c>
      <c r="BA373" s="13">
        <v>1</v>
      </c>
      <c r="BB373" s="13">
        <v>1</v>
      </c>
      <c r="BC373" s="13">
        <v>1</v>
      </c>
      <c r="BD373" s="13"/>
      <c r="BE373" s="13">
        <v>1</v>
      </c>
      <c r="BF373" s="13">
        <v>1</v>
      </c>
      <c r="BH373" s="20">
        <f t="shared" si="31"/>
        <v>38</v>
      </c>
      <c r="BI373" s="64">
        <f t="shared" si="29"/>
        <v>496470</v>
      </c>
    </row>
    <row r="374" spans="1:61" ht="39.950000000000003" hidden="1" customHeight="1">
      <c r="A374" s="11">
        <v>366</v>
      </c>
      <c r="B374" s="12" t="s">
        <v>852</v>
      </c>
      <c r="C374" s="12" t="s">
        <v>851</v>
      </c>
      <c r="D374" s="23" t="s">
        <v>47</v>
      </c>
      <c r="E374" s="11">
        <v>1</v>
      </c>
      <c r="F374" s="56">
        <v>877585</v>
      </c>
      <c r="G374" s="56">
        <v>17420</v>
      </c>
      <c r="H374" s="36">
        <v>0.2</v>
      </c>
      <c r="I374" s="28">
        <v>0.98409999999999997</v>
      </c>
      <c r="J374" s="69">
        <v>13936</v>
      </c>
      <c r="K374" s="9">
        <f t="shared" si="27"/>
        <v>13941.58</v>
      </c>
      <c r="L374" s="56">
        <f t="shared" si="30"/>
        <v>13936</v>
      </c>
      <c r="M374" s="56">
        <f t="shared" si="28"/>
        <v>13941.58</v>
      </c>
      <c r="N374" s="35"/>
      <c r="O374" s="67">
        <v>1</v>
      </c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H374" s="20">
        <f t="shared" si="31"/>
        <v>1</v>
      </c>
      <c r="BI374" s="64">
        <f t="shared" si="29"/>
        <v>13936</v>
      </c>
    </row>
    <row r="375" spans="1:61" ht="39.950000000000003" hidden="1" customHeight="1">
      <c r="A375" s="11">
        <v>367</v>
      </c>
      <c r="B375" s="12" t="s">
        <v>853</v>
      </c>
      <c r="C375" s="12" t="s">
        <v>854</v>
      </c>
      <c r="D375" s="23" t="s">
        <v>47</v>
      </c>
      <c r="E375" s="11">
        <v>22</v>
      </c>
      <c r="F375" s="56">
        <v>64139</v>
      </c>
      <c r="G375" s="56">
        <v>20984</v>
      </c>
      <c r="H375" s="36">
        <v>0.2</v>
      </c>
      <c r="I375" s="28">
        <v>0.73829999999999996</v>
      </c>
      <c r="J375" s="69">
        <v>16787.2</v>
      </c>
      <c r="K375" s="9">
        <f t="shared" si="27"/>
        <v>16793.919999999998</v>
      </c>
      <c r="L375" s="56">
        <f t="shared" si="30"/>
        <v>369318.40000000002</v>
      </c>
      <c r="M375" s="56">
        <f t="shared" si="28"/>
        <v>369466.24</v>
      </c>
      <c r="N375" s="35"/>
      <c r="O375" s="67">
        <v>10</v>
      </c>
      <c r="P375" s="13"/>
      <c r="Q375" s="13"/>
      <c r="R375" s="13"/>
      <c r="S375" s="13"/>
      <c r="T375" s="13"/>
      <c r="U375" s="13"/>
      <c r="V375" s="13"/>
      <c r="W375" s="13">
        <v>3</v>
      </c>
      <c r="X375" s="13"/>
      <c r="Y375" s="13"/>
      <c r="Z375" s="13"/>
      <c r="AA375" s="13">
        <v>3</v>
      </c>
      <c r="AB375" s="13"/>
      <c r="AC375" s="13"/>
      <c r="AD375" s="13"/>
      <c r="AE375" s="13"/>
      <c r="AF375" s="13"/>
      <c r="AG375" s="13"/>
      <c r="AH375" s="13"/>
      <c r="AI375" s="13"/>
      <c r="AJ375" s="13">
        <v>2</v>
      </c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>
        <v>3</v>
      </c>
      <c r="AV375" s="13"/>
      <c r="AW375" s="13"/>
      <c r="AX375" s="13"/>
      <c r="AY375" s="13"/>
      <c r="AZ375" s="13"/>
      <c r="BA375" s="13"/>
      <c r="BB375" s="13"/>
      <c r="BC375" s="13"/>
      <c r="BD375" s="13">
        <v>1</v>
      </c>
      <c r="BE375" s="13"/>
      <c r="BF375" s="13"/>
      <c r="BH375" s="20">
        <f t="shared" si="31"/>
        <v>22</v>
      </c>
      <c r="BI375" s="64">
        <f t="shared" si="29"/>
        <v>369318.40000000002</v>
      </c>
    </row>
    <row r="376" spans="1:61" ht="39.950000000000003" hidden="1" customHeight="1">
      <c r="A376" s="11">
        <v>368</v>
      </c>
      <c r="B376" s="12" t="s">
        <v>855</v>
      </c>
      <c r="C376" s="12" t="s">
        <v>854</v>
      </c>
      <c r="D376" s="23" t="s">
        <v>47</v>
      </c>
      <c r="E376" s="11">
        <v>1</v>
      </c>
      <c r="F376" s="56">
        <v>954145</v>
      </c>
      <c r="G376" s="56">
        <v>20984</v>
      </c>
      <c r="H376" s="36">
        <v>0.2</v>
      </c>
      <c r="I376" s="28">
        <v>0.98240000000000005</v>
      </c>
      <c r="J376" s="69">
        <v>16787.2</v>
      </c>
      <c r="K376" s="9">
        <f t="shared" si="27"/>
        <v>16793.919999999998</v>
      </c>
      <c r="L376" s="56">
        <f t="shared" si="30"/>
        <v>16787.2</v>
      </c>
      <c r="M376" s="56">
        <f t="shared" si="28"/>
        <v>16793.919999999998</v>
      </c>
      <c r="N376" s="35"/>
      <c r="O376" s="67">
        <v>1</v>
      </c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H376" s="20">
        <f t="shared" si="31"/>
        <v>1</v>
      </c>
      <c r="BI376" s="64">
        <f t="shared" si="29"/>
        <v>16787.2</v>
      </c>
    </row>
    <row r="377" spans="1:61" ht="39.950000000000003" hidden="1" customHeight="1">
      <c r="A377" s="11">
        <v>369</v>
      </c>
      <c r="B377" s="12" t="s">
        <v>856</v>
      </c>
      <c r="C377" s="12" t="s">
        <v>857</v>
      </c>
      <c r="D377" s="23" t="s">
        <v>47</v>
      </c>
      <c r="E377" s="11">
        <v>0</v>
      </c>
      <c r="F377" s="56" t="s">
        <v>113</v>
      </c>
      <c r="G377" s="56" t="s">
        <v>113</v>
      </c>
      <c r="H377" s="36">
        <v>0</v>
      </c>
      <c r="I377" s="28">
        <v>0</v>
      </c>
      <c r="J377" s="69"/>
      <c r="K377" s="9">
        <f t="shared" si="27"/>
        <v>0</v>
      </c>
      <c r="L377" s="56">
        <f t="shared" si="30"/>
        <v>0</v>
      </c>
      <c r="M377" s="56">
        <f t="shared" si="28"/>
        <v>0</v>
      </c>
      <c r="N377" s="35"/>
      <c r="O377" s="67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H377" s="20">
        <f t="shared" si="31"/>
        <v>0</v>
      </c>
      <c r="BI377" s="64">
        <f t="shared" si="29"/>
        <v>0</v>
      </c>
    </row>
    <row r="378" spans="1:61" ht="39.950000000000003" hidden="1" customHeight="1">
      <c r="A378" s="11">
        <v>370</v>
      </c>
      <c r="B378" s="12" t="s">
        <v>858</v>
      </c>
      <c r="C378" s="12" t="s">
        <v>859</v>
      </c>
      <c r="D378" s="23" t="s">
        <v>47</v>
      </c>
      <c r="E378" s="11">
        <v>0</v>
      </c>
      <c r="F378" s="56" t="s">
        <v>113</v>
      </c>
      <c r="G378" s="56" t="s">
        <v>113</v>
      </c>
      <c r="H378" s="36">
        <v>0</v>
      </c>
      <c r="I378" s="28">
        <v>0</v>
      </c>
      <c r="J378" s="69"/>
      <c r="K378" s="9">
        <f t="shared" si="27"/>
        <v>0</v>
      </c>
      <c r="L378" s="56">
        <f t="shared" si="30"/>
        <v>0</v>
      </c>
      <c r="M378" s="56">
        <f t="shared" si="28"/>
        <v>0</v>
      </c>
      <c r="N378" s="35"/>
      <c r="O378" s="67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H378" s="20">
        <f t="shared" si="31"/>
        <v>0</v>
      </c>
      <c r="BI378" s="64">
        <f t="shared" si="29"/>
        <v>0</v>
      </c>
    </row>
    <row r="379" spans="1:61" ht="39.950000000000003" hidden="1" customHeight="1">
      <c r="A379" s="11">
        <v>371</v>
      </c>
      <c r="B379" s="12" t="s">
        <v>860</v>
      </c>
      <c r="C379" s="12" t="s">
        <v>859</v>
      </c>
      <c r="D379" s="23" t="s">
        <v>47</v>
      </c>
      <c r="E379" s="11">
        <v>0</v>
      </c>
      <c r="F379" s="56" t="s">
        <v>113</v>
      </c>
      <c r="G379" s="56" t="s">
        <v>113</v>
      </c>
      <c r="H379" s="36">
        <v>0</v>
      </c>
      <c r="I379" s="28">
        <v>0</v>
      </c>
      <c r="J379" s="69"/>
      <c r="K379" s="9">
        <f t="shared" si="27"/>
        <v>0</v>
      </c>
      <c r="L379" s="56">
        <f t="shared" si="30"/>
        <v>0</v>
      </c>
      <c r="M379" s="56">
        <f t="shared" si="28"/>
        <v>0</v>
      </c>
      <c r="N379" s="35"/>
      <c r="O379" s="67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H379" s="20">
        <f t="shared" si="31"/>
        <v>0</v>
      </c>
      <c r="BI379" s="64">
        <f t="shared" si="29"/>
        <v>0</v>
      </c>
    </row>
    <row r="380" spans="1:61" ht="39.950000000000003" hidden="1" customHeight="1">
      <c r="A380" s="11">
        <v>372</v>
      </c>
      <c r="B380" s="12" t="s">
        <v>861</v>
      </c>
      <c r="C380" s="12" t="s">
        <v>862</v>
      </c>
      <c r="D380" s="23" t="s">
        <v>47</v>
      </c>
      <c r="E380" s="11">
        <v>0</v>
      </c>
      <c r="F380" s="56" t="s">
        <v>113</v>
      </c>
      <c r="G380" s="56" t="s">
        <v>113</v>
      </c>
      <c r="H380" s="36">
        <v>0</v>
      </c>
      <c r="I380" s="28">
        <v>0</v>
      </c>
      <c r="J380" s="69"/>
      <c r="K380" s="9">
        <f t="shared" si="27"/>
        <v>0</v>
      </c>
      <c r="L380" s="56">
        <f t="shared" si="30"/>
        <v>0</v>
      </c>
      <c r="M380" s="56">
        <f t="shared" si="28"/>
        <v>0</v>
      </c>
      <c r="N380" s="35"/>
      <c r="O380" s="67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H380" s="20">
        <f t="shared" si="31"/>
        <v>0</v>
      </c>
      <c r="BI380" s="64">
        <f t="shared" si="29"/>
        <v>0</v>
      </c>
    </row>
    <row r="381" spans="1:61" ht="39.950000000000003" hidden="1" customHeight="1">
      <c r="A381" s="11">
        <v>373</v>
      </c>
      <c r="B381" s="12" t="s">
        <v>863</v>
      </c>
      <c r="C381" s="12" t="s">
        <v>862</v>
      </c>
      <c r="D381" s="23" t="s">
        <v>47</v>
      </c>
      <c r="E381" s="11">
        <v>0</v>
      </c>
      <c r="F381" s="56" t="s">
        <v>113</v>
      </c>
      <c r="G381" s="56" t="s">
        <v>113</v>
      </c>
      <c r="H381" s="36">
        <v>0</v>
      </c>
      <c r="I381" s="28">
        <v>0</v>
      </c>
      <c r="J381" s="69"/>
      <c r="K381" s="9">
        <f t="shared" si="27"/>
        <v>0</v>
      </c>
      <c r="L381" s="56">
        <f t="shared" si="30"/>
        <v>0</v>
      </c>
      <c r="M381" s="56">
        <f t="shared" si="28"/>
        <v>0</v>
      </c>
      <c r="N381" s="35"/>
      <c r="O381" s="67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H381" s="20">
        <f t="shared" si="31"/>
        <v>0</v>
      </c>
      <c r="BI381" s="64">
        <f t="shared" si="29"/>
        <v>0</v>
      </c>
    </row>
    <row r="382" spans="1:61" ht="39.950000000000003" hidden="1" customHeight="1">
      <c r="A382" s="11">
        <v>374</v>
      </c>
      <c r="B382" s="12" t="s">
        <v>864</v>
      </c>
      <c r="C382" s="12" t="s">
        <v>865</v>
      </c>
      <c r="D382" s="23" t="s">
        <v>47</v>
      </c>
      <c r="E382" s="11">
        <v>0</v>
      </c>
      <c r="F382" s="56" t="s">
        <v>113</v>
      </c>
      <c r="G382" s="56" t="s">
        <v>113</v>
      </c>
      <c r="H382" s="36">
        <v>0</v>
      </c>
      <c r="I382" s="28">
        <v>0</v>
      </c>
      <c r="J382" s="69"/>
      <c r="K382" s="9">
        <f t="shared" si="27"/>
        <v>0</v>
      </c>
      <c r="L382" s="56">
        <f t="shared" si="30"/>
        <v>0</v>
      </c>
      <c r="M382" s="56">
        <f t="shared" si="28"/>
        <v>0</v>
      </c>
      <c r="N382" s="35"/>
      <c r="O382" s="67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H382" s="20">
        <f t="shared" si="31"/>
        <v>0</v>
      </c>
      <c r="BI382" s="64">
        <f t="shared" si="29"/>
        <v>0</v>
      </c>
    </row>
    <row r="383" spans="1:61" ht="39.950000000000003" hidden="1" customHeight="1">
      <c r="A383" s="11">
        <v>375</v>
      </c>
      <c r="B383" s="12" t="s">
        <v>866</v>
      </c>
      <c r="C383" s="12" t="s">
        <v>865</v>
      </c>
      <c r="D383" s="23" t="s">
        <v>47</v>
      </c>
      <c r="E383" s="11">
        <v>0</v>
      </c>
      <c r="F383" s="56" t="s">
        <v>113</v>
      </c>
      <c r="G383" s="56" t="s">
        <v>113</v>
      </c>
      <c r="H383" s="36">
        <v>0</v>
      </c>
      <c r="I383" s="28">
        <v>0</v>
      </c>
      <c r="J383" s="69"/>
      <c r="K383" s="9">
        <f t="shared" si="27"/>
        <v>0</v>
      </c>
      <c r="L383" s="56">
        <f t="shared" si="30"/>
        <v>0</v>
      </c>
      <c r="M383" s="56">
        <f t="shared" si="28"/>
        <v>0</v>
      </c>
      <c r="N383" s="35"/>
      <c r="O383" s="67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H383" s="20">
        <f t="shared" si="31"/>
        <v>0</v>
      </c>
      <c r="BI383" s="64">
        <f t="shared" si="29"/>
        <v>0</v>
      </c>
    </row>
    <row r="384" spans="1:61" ht="39.950000000000003" hidden="1" customHeight="1">
      <c r="A384" s="11">
        <v>376</v>
      </c>
      <c r="B384" s="12" t="s">
        <v>867</v>
      </c>
      <c r="C384" s="12" t="s">
        <v>868</v>
      </c>
      <c r="D384" s="23" t="s">
        <v>47</v>
      </c>
      <c r="E384" s="11">
        <v>0</v>
      </c>
      <c r="F384" s="56" t="s">
        <v>113</v>
      </c>
      <c r="G384" s="56" t="s">
        <v>113</v>
      </c>
      <c r="H384" s="36">
        <v>0</v>
      </c>
      <c r="I384" s="28">
        <v>0</v>
      </c>
      <c r="J384" s="69"/>
      <c r="K384" s="9">
        <f t="shared" si="27"/>
        <v>0</v>
      </c>
      <c r="L384" s="56">
        <f t="shared" si="30"/>
        <v>0</v>
      </c>
      <c r="M384" s="56">
        <f t="shared" si="28"/>
        <v>0</v>
      </c>
      <c r="N384" s="35"/>
      <c r="O384" s="67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H384" s="20">
        <f t="shared" si="31"/>
        <v>0</v>
      </c>
      <c r="BI384" s="64">
        <f t="shared" si="29"/>
        <v>0</v>
      </c>
    </row>
    <row r="385" spans="1:61" ht="39.950000000000003" hidden="1" customHeight="1">
      <c r="A385" s="11">
        <v>377</v>
      </c>
      <c r="B385" s="12" t="s">
        <v>869</v>
      </c>
      <c r="C385" s="12" t="s">
        <v>870</v>
      </c>
      <c r="D385" s="23" t="s">
        <v>47</v>
      </c>
      <c r="E385" s="11">
        <v>0</v>
      </c>
      <c r="F385" s="56" t="s">
        <v>113</v>
      </c>
      <c r="G385" s="56" t="s">
        <v>113</v>
      </c>
      <c r="H385" s="36">
        <v>0</v>
      </c>
      <c r="I385" s="28">
        <v>0</v>
      </c>
      <c r="J385" s="69"/>
      <c r="K385" s="9">
        <f t="shared" si="27"/>
        <v>0</v>
      </c>
      <c r="L385" s="56">
        <f t="shared" si="30"/>
        <v>0</v>
      </c>
      <c r="M385" s="56">
        <f t="shared" si="28"/>
        <v>0</v>
      </c>
      <c r="N385" s="35"/>
      <c r="O385" s="67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H385" s="20">
        <f t="shared" si="31"/>
        <v>0</v>
      </c>
      <c r="BI385" s="64">
        <f t="shared" si="29"/>
        <v>0</v>
      </c>
    </row>
    <row r="386" spans="1:61" ht="39.950000000000003" hidden="1" customHeight="1">
      <c r="A386" s="11">
        <v>378</v>
      </c>
      <c r="B386" s="12" t="s">
        <v>871</v>
      </c>
      <c r="C386" s="12" t="s">
        <v>872</v>
      </c>
      <c r="D386" s="23" t="s">
        <v>47</v>
      </c>
      <c r="E386" s="11">
        <v>0</v>
      </c>
      <c r="F386" s="56" t="s">
        <v>113</v>
      </c>
      <c r="G386" s="56" t="s">
        <v>113</v>
      </c>
      <c r="H386" s="36">
        <v>0</v>
      </c>
      <c r="I386" s="28">
        <v>0</v>
      </c>
      <c r="J386" s="69"/>
      <c r="K386" s="9">
        <f t="shared" si="27"/>
        <v>0</v>
      </c>
      <c r="L386" s="56">
        <f t="shared" si="30"/>
        <v>0</v>
      </c>
      <c r="M386" s="56">
        <f t="shared" si="28"/>
        <v>0</v>
      </c>
      <c r="N386" s="35"/>
      <c r="O386" s="67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H386" s="20">
        <f t="shared" si="31"/>
        <v>0</v>
      </c>
      <c r="BI386" s="64">
        <f t="shared" si="29"/>
        <v>0</v>
      </c>
    </row>
    <row r="387" spans="1:61" ht="39.950000000000003" hidden="1" customHeight="1">
      <c r="A387" s="11">
        <v>379</v>
      </c>
      <c r="B387" s="12" t="s">
        <v>873</v>
      </c>
      <c r="C387" s="12" t="s">
        <v>874</v>
      </c>
      <c r="D387" s="23" t="s">
        <v>47</v>
      </c>
      <c r="E387" s="11">
        <v>0</v>
      </c>
      <c r="F387" s="56" t="s">
        <v>113</v>
      </c>
      <c r="G387" s="56" t="s">
        <v>113</v>
      </c>
      <c r="H387" s="36">
        <v>0</v>
      </c>
      <c r="I387" s="28">
        <v>0</v>
      </c>
      <c r="J387" s="69"/>
      <c r="K387" s="9">
        <f t="shared" si="27"/>
        <v>0</v>
      </c>
      <c r="L387" s="56">
        <f>J387*E387</f>
        <v>0</v>
      </c>
      <c r="M387" s="56">
        <f t="shared" si="28"/>
        <v>0</v>
      </c>
      <c r="N387" s="35"/>
      <c r="O387" s="67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H387" s="20">
        <f t="shared" si="31"/>
        <v>0</v>
      </c>
      <c r="BI387" s="64">
        <f t="shared" si="29"/>
        <v>0</v>
      </c>
    </row>
    <row r="388" spans="1:61" ht="39.950000000000003" hidden="1" customHeight="1">
      <c r="A388" s="11">
        <v>380</v>
      </c>
      <c r="B388" s="12" t="s">
        <v>875</v>
      </c>
      <c r="C388" s="12" t="s">
        <v>876</v>
      </c>
      <c r="D388" s="23" t="s">
        <v>47</v>
      </c>
      <c r="E388" s="11">
        <v>0</v>
      </c>
      <c r="F388" s="56" t="s">
        <v>113</v>
      </c>
      <c r="G388" s="56" t="s">
        <v>113</v>
      </c>
      <c r="H388" s="36">
        <v>0</v>
      </c>
      <c r="I388" s="28">
        <v>0</v>
      </c>
      <c r="J388" s="69"/>
      <c r="K388" s="9">
        <f t="shared" si="27"/>
        <v>0</v>
      </c>
      <c r="L388" s="56">
        <f t="shared" si="30"/>
        <v>0</v>
      </c>
      <c r="M388" s="56">
        <f t="shared" si="28"/>
        <v>0</v>
      </c>
      <c r="N388" s="35"/>
      <c r="O388" s="67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H388" s="20">
        <f t="shared" si="31"/>
        <v>0</v>
      </c>
      <c r="BI388" s="64">
        <f t="shared" si="29"/>
        <v>0</v>
      </c>
    </row>
    <row r="389" spans="1:61" ht="39.950000000000003" hidden="1" customHeight="1">
      <c r="A389" s="11">
        <v>381</v>
      </c>
      <c r="B389" s="12" t="s">
        <v>877</v>
      </c>
      <c r="C389" s="12" t="s">
        <v>876</v>
      </c>
      <c r="D389" s="23" t="s">
        <v>47</v>
      </c>
      <c r="E389" s="11">
        <v>0</v>
      </c>
      <c r="F389" s="56" t="s">
        <v>113</v>
      </c>
      <c r="G389" s="56" t="s">
        <v>113</v>
      </c>
      <c r="H389" s="36">
        <v>0</v>
      </c>
      <c r="I389" s="28">
        <v>0</v>
      </c>
      <c r="J389" s="69"/>
      <c r="K389" s="9">
        <f t="shared" si="27"/>
        <v>0</v>
      </c>
      <c r="L389" s="56">
        <f t="shared" si="30"/>
        <v>0</v>
      </c>
      <c r="M389" s="56">
        <f t="shared" si="28"/>
        <v>0</v>
      </c>
      <c r="N389" s="35"/>
      <c r="O389" s="67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H389" s="20">
        <f t="shared" si="31"/>
        <v>0</v>
      </c>
      <c r="BI389" s="64">
        <f t="shared" si="29"/>
        <v>0</v>
      </c>
    </row>
    <row r="390" spans="1:61" ht="39.950000000000003" hidden="1" customHeight="1">
      <c r="A390" s="11">
        <v>382</v>
      </c>
      <c r="B390" s="12" t="s">
        <v>878</v>
      </c>
      <c r="C390" s="12" t="s">
        <v>879</v>
      </c>
      <c r="D390" s="23" t="s">
        <v>47</v>
      </c>
      <c r="E390" s="11">
        <v>1</v>
      </c>
      <c r="F390" s="56">
        <v>61645</v>
      </c>
      <c r="G390" s="56">
        <v>31289</v>
      </c>
      <c r="H390" s="36">
        <v>0.2</v>
      </c>
      <c r="I390" s="28">
        <v>0.59389999999999998</v>
      </c>
      <c r="J390" s="69">
        <v>25031.200000000001</v>
      </c>
      <c r="K390" s="9">
        <f t="shared" si="27"/>
        <v>25041.22</v>
      </c>
      <c r="L390" s="56">
        <f t="shared" si="30"/>
        <v>25031.200000000001</v>
      </c>
      <c r="M390" s="56">
        <f t="shared" si="28"/>
        <v>25041.22</v>
      </c>
      <c r="N390" s="35"/>
      <c r="O390" s="67">
        <v>1</v>
      </c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H390" s="20">
        <f t="shared" si="31"/>
        <v>1</v>
      </c>
      <c r="BI390" s="64">
        <f t="shared" si="29"/>
        <v>25031.200000000001</v>
      </c>
    </row>
    <row r="391" spans="1:61" ht="39.950000000000003" hidden="1" customHeight="1">
      <c r="A391" s="11">
        <v>383</v>
      </c>
      <c r="B391" s="12" t="s">
        <v>880</v>
      </c>
      <c r="C391" s="12" t="s">
        <v>879</v>
      </c>
      <c r="D391" s="23" t="s">
        <v>47</v>
      </c>
      <c r="E391" s="11">
        <v>0</v>
      </c>
      <c r="F391" s="56" t="s">
        <v>113</v>
      </c>
      <c r="G391" s="56" t="s">
        <v>113</v>
      </c>
      <c r="H391" s="36">
        <v>0</v>
      </c>
      <c r="I391" s="28">
        <v>0</v>
      </c>
      <c r="J391" s="69"/>
      <c r="K391" s="9">
        <f t="shared" si="27"/>
        <v>0</v>
      </c>
      <c r="L391" s="56">
        <f t="shared" si="30"/>
        <v>0</v>
      </c>
      <c r="M391" s="56">
        <f t="shared" si="28"/>
        <v>0</v>
      </c>
      <c r="N391" s="35"/>
      <c r="O391" s="67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H391" s="20">
        <f t="shared" si="31"/>
        <v>0</v>
      </c>
      <c r="BI391" s="64">
        <f t="shared" si="29"/>
        <v>0</v>
      </c>
    </row>
    <row r="392" spans="1:61" ht="39.950000000000003" hidden="1" customHeight="1">
      <c r="A392" s="11">
        <v>384</v>
      </c>
      <c r="B392" s="12" t="s">
        <v>881</v>
      </c>
      <c r="C392" s="12" t="s">
        <v>882</v>
      </c>
      <c r="D392" s="23" t="s">
        <v>47</v>
      </c>
      <c r="E392" s="11">
        <v>0</v>
      </c>
      <c r="F392" s="56" t="s">
        <v>113</v>
      </c>
      <c r="G392" s="56" t="s">
        <v>113</v>
      </c>
      <c r="H392" s="36">
        <v>0</v>
      </c>
      <c r="I392" s="28">
        <v>0</v>
      </c>
      <c r="J392" s="69"/>
      <c r="K392" s="9">
        <f t="shared" si="27"/>
        <v>0</v>
      </c>
      <c r="L392" s="56">
        <f t="shared" si="30"/>
        <v>0</v>
      </c>
      <c r="M392" s="56">
        <f t="shared" si="28"/>
        <v>0</v>
      </c>
      <c r="N392" s="35"/>
      <c r="O392" s="67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H392" s="20">
        <f t="shared" si="31"/>
        <v>0</v>
      </c>
      <c r="BI392" s="64">
        <f t="shared" si="29"/>
        <v>0</v>
      </c>
    </row>
    <row r="393" spans="1:61" ht="39.950000000000003" hidden="1" customHeight="1">
      <c r="A393" s="11">
        <v>385</v>
      </c>
      <c r="B393" s="12" t="s">
        <v>883</v>
      </c>
      <c r="C393" s="12" t="s">
        <v>882</v>
      </c>
      <c r="D393" s="23" t="s">
        <v>47</v>
      </c>
      <c r="E393" s="11">
        <v>0</v>
      </c>
      <c r="F393" s="56" t="s">
        <v>113</v>
      </c>
      <c r="G393" s="56" t="s">
        <v>113</v>
      </c>
      <c r="H393" s="36">
        <v>0</v>
      </c>
      <c r="I393" s="28">
        <v>0</v>
      </c>
      <c r="J393" s="69"/>
      <c r="K393" s="9">
        <f t="shared" si="27"/>
        <v>0</v>
      </c>
      <c r="L393" s="56">
        <f t="shared" si="30"/>
        <v>0</v>
      </c>
      <c r="M393" s="56">
        <f t="shared" si="28"/>
        <v>0</v>
      </c>
      <c r="N393" s="35"/>
      <c r="O393" s="67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H393" s="20">
        <f t="shared" si="31"/>
        <v>0</v>
      </c>
      <c r="BI393" s="64">
        <f t="shared" si="29"/>
        <v>0</v>
      </c>
    </row>
    <row r="394" spans="1:61" ht="39.950000000000003" hidden="1" customHeight="1">
      <c r="A394" s="11">
        <v>386</v>
      </c>
      <c r="B394" s="12" t="s">
        <v>884</v>
      </c>
      <c r="C394" s="12" t="s">
        <v>885</v>
      </c>
      <c r="D394" s="23" t="s">
        <v>47</v>
      </c>
      <c r="E394" s="11">
        <v>3</v>
      </c>
      <c r="F394" s="56">
        <v>126694</v>
      </c>
      <c r="G394" s="56">
        <v>41984</v>
      </c>
      <c r="H394" s="36">
        <v>0.2</v>
      </c>
      <c r="I394" s="28">
        <v>0.7349</v>
      </c>
      <c r="J394" s="69">
        <v>33587.199999999997</v>
      </c>
      <c r="K394" s="9">
        <f t="shared" ref="K394:K415" si="32">ROUND(J394/(1-0.04%),2)</f>
        <v>33600.639999999999</v>
      </c>
      <c r="L394" s="56">
        <f t="shared" si="30"/>
        <v>100761.59999999999</v>
      </c>
      <c r="M394" s="56">
        <f t="shared" ref="M394:M415" si="33">K394*E394</f>
        <v>100801.92</v>
      </c>
      <c r="N394" s="35"/>
      <c r="O394" s="67">
        <v>1</v>
      </c>
      <c r="P394" s="13"/>
      <c r="Q394" s="13"/>
      <c r="R394" s="13"/>
      <c r="S394" s="13"/>
      <c r="T394" s="13"/>
      <c r="U394" s="13"/>
      <c r="V394" s="13"/>
      <c r="W394" s="13">
        <v>1</v>
      </c>
      <c r="X394" s="13"/>
      <c r="Y394" s="13"/>
      <c r="Z394" s="13"/>
      <c r="AA394" s="13">
        <v>1</v>
      </c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H394" s="20">
        <f t="shared" si="31"/>
        <v>3</v>
      </c>
      <c r="BI394" s="64">
        <f t="shared" ref="BI394:BI415" si="34">BH394*J394</f>
        <v>100761.59999999999</v>
      </c>
    </row>
    <row r="395" spans="1:61" ht="39.950000000000003" hidden="1" customHeight="1">
      <c r="A395" s="11">
        <v>387</v>
      </c>
      <c r="B395" s="12" t="s">
        <v>886</v>
      </c>
      <c r="C395" s="12" t="s">
        <v>885</v>
      </c>
      <c r="D395" s="23" t="s">
        <v>47</v>
      </c>
      <c r="E395" s="11">
        <v>1</v>
      </c>
      <c r="F395" s="56">
        <v>2904695</v>
      </c>
      <c r="G395" s="56">
        <v>90864</v>
      </c>
      <c r="H395" s="36">
        <v>0.2</v>
      </c>
      <c r="I395" s="28">
        <v>0.97499999999999998</v>
      </c>
      <c r="J395" s="69">
        <v>72691.199999999997</v>
      </c>
      <c r="K395" s="9">
        <f t="shared" si="32"/>
        <v>72720.289999999994</v>
      </c>
      <c r="L395" s="56">
        <f t="shared" si="30"/>
        <v>72691.199999999997</v>
      </c>
      <c r="M395" s="56">
        <f t="shared" si="33"/>
        <v>72720.289999999994</v>
      </c>
      <c r="N395" s="35"/>
      <c r="O395" s="67">
        <v>1</v>
      </c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H395" s="20">
        <f t="shared" si="31"/>
        <v>1</v>
      </c>
      <c r="BI395" s="64">
        <f t="shared" si="34"/>
        <v>72691.199999999997</v>
      </c>
    </row>
    <row r="396" spans="1:61" ht="39.950000000000003" hidden="1" customHeight="1">
      <c r="A396" s="11">
        <v>388</v>
      </c>
      <c r="B396" s="12" t="s">
        <v>887</v>
      </c>
      <c r="C396" s="12" t="s">
        <v>888</v>
      </c>
      <c r="D396" s="23" t="s">
        <v>47</v>
      </c>
      <c r="E396" s="11">
        <v>0</v>
      </c>
      <c r="F396" s="56" t="s">
        <v>113</v>
      </c>
      <c r="G396" s="56" t="s">
        <v>113</v>
      </c>
      <c r="H396" s="36">
        <v>0</v>
      </c>
      <c r="I396" s="28">
        <v>0</v>
      </c>
      <c r="J396" s="69"/>
      <c r="K396" s="9">
        <f t="shared" si="32"/>
        <v>0</v>
      </c>
      <c r="L396" s="56">
        <f t="shared" si="30"/>
        <v>0</v>
      </c>
      <c r="M396" s="56">
        <f t="shared" si="33"/>
        <v>0</v>
      </c>
      <c r="N396" s="35"/>
      <c r="O396" s="67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H396" s="20">
        <f t="shared" si="31"/>
        <v>0</v>
      </c>
      <c r="BI396" s="64">
        <f t="shared" si="34"/>
        <v>0</v>
      </c>
    </row>
    <row r="397" spans="1:61" ht="39.950000000000003" hidden="1" customHeight="1">
      <c r="A397" s="11">
        <v>389</v>
      </c>
      <c r="B397" s="12" t="s">
        <v>889</v>
      </c>
      <c r="C397" s="12" t="s">
        <v>888</v>
      </c>
      <c r="D397" s="23" t="s">
        <v>47</v>
      </c>
      <c r="E397" s="11">
        <v>0</v>
      </c>
      <c r="F397" s="56" t="s">
        <v>113</v>
      </c>
      <c r="G397" s="56" t="s">
        <v>113</v>
      </c>
      <c r="H397" s="36">
        <v>0</v>
      </c>
      <c r="I397" s="28">
        <v>0</v>
      </c>
      <c r="J397" s="69"/>
      <c r="K397" s="9">
        <f t="shared" si="32"/>
        <v>0</v>
      </c>
      <c r="L397" s="56">
        <f t="shared" si="30"/>
        <v>0</v>
      </c>
      <c r="M397" s="56">
        <f t="shared" si="33"/>
        <v>0</v>
      </c>
      <c r="N397" s="35"/>
      <c r="O397" s="67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H397" s="20">
        <f t="shared" si="31"/>
        <v>0</v>
      </c>
      <c r="BI397" s="64">
        <f t="shared" si="34"/>
        <v>0</v>
      </c>
    </row>
    <row r="398" spans="1:61" ht="39.950000000000003" hidden="1" customHeight="1">
      <c r="A398" s="11">
        <v>390</v>
      </c>
      <c r="B398" s="12" t="s">
        <v>890</v>
      </c>
      <c r="C398" s="12" t="s">
        <v>891</v>
      </c>
      <c r="D398" s="23" t="s">
        <v>47</v>
      </c>
      <c r="E398" s="11">
        <v>0</v>
      </c>
      <c r="F398" s="56" t="s">
        <v>113</v>
      </c>
      <c r="G398" s="56" t="s">
        <v>113</v>
      </c>
      <c r="H398" s="36">
        <v>0</v>
      </c>
      <c r="I398" s="28">
        <v>0</v>
      </c>
      <c r="J398" s="69"/>
      <c r="K398" s="9">
        <f t="shared" si="32"/>
        <v>0</v>
      </c>
      <c r="L398" s="56">
        <f t="shared" si="30"/>
        <v>0</v>
      </c>
      <c r="M398" s="56">
        <f t="shared" si="33"/>
        <v>0</v>
      </c>
      <c r="N398" s="35"/>
      <c r="O398" s="67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H398" s="20">
        <f t="shared" si="31"/>
        <v>0</v>
      </c>
      <c r="BI398" s="64">
        <f t="shared" si="34"/>
        <v>0</v>
      </c>
    </row>
    <row r="399" spans="1:61" ht="39.950000000000003" hidden="1" customHeight="1">
      <c r="A399" s="11">
        <v>391</v>
      </c>
      <c r="B399" s="12" t="s">
        <v>892</v>
      </c>
      <c r="C399" s="12" t="s">
        <v>891</v>
      </c>
      <c r="D399" s="23" t="s">
        <v>47</v>
      </c>
      <c r="E399" s="11">
        <v>0</v>
      </c>
      <c r="F399" s="56" t="s">
        <v>113</v>
      </c>
      <c r="G399" s="56" t="s">
        <v>113</v>
      </c>
      <c r="H399" s="36">
        <v>0</v>
      </c>
      <c r="I399" s="28">
        <v>0</v>
      </c>
      <c r="J399" s="69"/>
      <c r="K399" s="9">
        <f t="shared" si="32"/>
        <v>0</v>
      </c>
      <c r="L399" s="56">
        <f t="shared" si="30"/>
        <v>0</v>
      </c>
      <c r="M399" s="56">
        <f t="shared" si="33"/>
        <v>0</v>
      </c>
      <c r="N399" s="35"/>
      <c r="O399" s="67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H399" s="20">
        <f t="shared" si="31"/>
        <v>0</v>
      </c>
      <c r="BI399" s="64">
        <f t="shared" si="34"/>
        <v>0</v>
      </c>
    </row>
    <row r="400" spans="1:61" ht="39.950000000000003" hidden="1" customHeight="1">
      <c r="A400" s="11">
        <v>392</v>
      </c>
      <c r="B400" s="12" t="s">
        <v>893</v>
      </c>
      <c r="C400" s="12" t="s">
        <v>894</v>
      </c>
      <c r="D400" s="23" t="s">
        <v>47</v>
      </c>
      <c r="E400" s="11">
        <v>0</v>
      </c>
      <c r="F400" s="56" t="s">
        <v>113</v>
      </c>
      <c r="G400" s="56" t="s">
        <v>113</v>
      </c>
      <c r="H400" s="36">
        <v>0</v>
      </c>
      <c r="I400" s="28">
        <v>0</v>
      </c>
      <c r="J400" s="69"/>
      <c r="K400" s="9">
        <f t="shared" si="32"/>
        <v>0</v>
      </c>
      <c r="L400" s="56">
        <f t="shared" si="30"/>
        <v>0</v>
      </c>
      <c r="M400" s="56">
        <f t="shared" si="33"/>
        <v>0</v>
      </c>
      <c r="N400" s="35"/>
      <c r="O400" s="67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H400" s="20">
        <f t="shared" si="31"/>
        <v>0</v>
      </c>
      <c r="BI400" s="64">
        <f t="shared" si="34"/>
        <v>0</v>
      </c>
    </row>
    <row r="401" spans="1:61" ht="39.950000000000003" hidden="1" customHeight="1">
      <c r="A401" s="11">
        <v>393</v>
      </c>
      <c r="B401" s="12" t="s">
        <v>895</v>
      </c>
      <c r="C401" s="12" t="s">
        <v>894</v>
      </c>
      <c r="D401" s="23" t="s">
        <v>47</v>
      </c>
      <c r="E401" s="11">
        <v>0</v>
      </c>
      <c r="F401" s="56" t="s">
        <v>113</v>
      </c>
      <c r="G401" s="56" t="s">
        <v>113</v>
      </c>
      <c r="H401" s="36">
        <v>0</v>
      </c>
      <c r="I401" s="28">
        <v>0</v>
      </c>
      <c r="J401" s="69"/>
      <c r="K401" s="9">
        <f t="shared" si="32"/>
        <v>0</v>
      </c>
      <c r="L401" s="56">
        <f t="shared" si="30"/>
        <v>0</v>
      </c>
      <c r="M401" s="56">
        <f t="shared" si="33"/>
        <v>0</v>
      </c>
      <c r="N401" s="35"/>
      <c r="O401" s="67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H401" s="20">
        <f t="shared" si="31"/>
        <v>0</v>
      </c>
      <c r="BI401" s="64">
        <f t="shared" si="34"/>
        <v>0</v>
      </c>
    </row>
    <row r="402" spans="1:61" ht="39.950000000000003" hidden="1" customHeight="1">
      <c r="A402" s="11">
        <v>394</v>
      </c>
      <c r="B402" s="12" t="s">
        <v>896</v>
      </c>
      <c r="C402" s="12" t="s">
        <v>897</v>
      </c>
      <c r="D402" s="23" t="s">
        <v>47</v>
      </c>
      <c r="E402" s="11">
        <v>20</v>
      </c>
      <c r="F402" s="56">
        <v>156423</v>
      </c>
      <c r="G402" s="56">
        <v>36835</v>
      </c>
      <c r="H402" s="36">
        <v>0.25</v>
      </c>
      <c r="I402" s="28">
        <v>0.82340000000000002</v>
      </c>
      <c r="J402" s="69">
        <v>27626.25</v>
      </c>
      <c r="K402" s="9">
        <f t="shared" si="32"/>
        <v>27637.3</v>
      </c>
      <c r="L402" s="56">
        <f t="shared" si="30"/>
        <v>552525</v>
      </c>
      <c r="M402" s="56">
        <f t="shared" si="33"/>
        <v>552746</v>
      </c>
      <c r="N402" s="35"/>
      <c r="O402" s="67">
        <v>2</v>
      </c>
      <c r="P402" s="13"/>
      <c r="Q402" s="13"/>
      <c r="R402" s="13"/>
      <c r="S402" s="13">
        <v>1</v>
      </c>
      <c r="T402" s="13"/>
      <c r="U402" s="13">
        <v>1</v>
      </c>
      <c r="V402" s="13">
        <v>1</v>
      </c>
      <c r="W402" s="13">
        <v>1</v>
      </c>
      <c r="X402" s="13"/>
      <c r="Y402" s="13"/>
      <c r="Z402" s="13"/>
      <c r="AA402" s="13">
        <v>1</v>
      </c>
      <c r="AB402" s="13"/>
      <c r="AC402" s="13"/>
      <c r="AD402" s="13"/>
      <c r="AE402" s="13"/>
      <c r="AF402" s="13"/>
      <c r="AG402" s="13"/>
      <c r="AH402" s="13"/>
      <c r="AI402" s="13">
        <v>1</v>
      </c>
      <c r="AJ402" s="13">
        <v>1</v>
      </c>
      <c r="AK402" s="13"/>
      <c r="AL402" s="13"/>
      <c r="AM402" s="13">
        <v>1</v>
      </c>
      <c r="AN402" s="13"/>
      <c r="AO402" s="13"/>
      <c r="AP402" s="13"/>
      <c r="AQ402" s="13"/>
      <c r="AR402" s="13"/>
      <c r="AS402" s="13"/>
      <c r="AT402" s="13"/>
      <c r="AU402" s="13">
        <v>1</v>
      </c>
      <c r="AV402" s="13"/>
      <c r="AW402" s="13">
        <v>1</v>
      </c>
      <c r="AX402" s="13"/>
      <c r="AY402" s="13">
        <v>1</v>
      </c>
      <c r="AZ402" s="13">
        <v>1</v>
      </c>
      <c r="BA402" s="13">
        <v>1</v>
      </c>
      <c r="BB402" s="13">
        <v>1</v>
      </c>
      <c r="BC402" s="13">
        <v>1</v>
      </c>
      <c r="BD402" s="13">
        <v>1</v>
      </c>
      <c r="BE402" s="13">
        <v>1</v>
      </c>
      <c r="BF402" s="13">
        <v>1</v>
      </c>
      <c r="BH402" s="20">
        <f t="shared" si="31"/>
        <v>20</v>
      </c>
      <c r="BI402" s="64">
        <f t="shared" si="34"/>
        <v>552525</v>
      </c>
    </row>
    <row r="403" spans="1:61" ht="39.950000000000003" hidden="1" customHeight="1">
      <c r="A403" s="11">
        <v>395</v>
      </c>
      <c r="B403" s="12" t="s">
        <v>898</v>
      </c>
      <c r="C403" s="12" t="s">
        <v>897</v>
      </c>
      <c r="D403" s="23" t="s">
        <v>47</v>
      </c>
      <c r="E403" s="11">
        <v>1</v>
      </c>
      <c r="F403" s="56">
        <v>1718010</v>
      </c>
      <c r="G403" s="56">
        <v>102900</v>
      </c>
      <c r="H403" s="36">
        <v>0.2</v>
      </c>
      <c r="I403" s="28">
        <v>0.95209999999999995</v>
      </c>
      <c r="J403" s="69">
        <v>82320</v>
      </c>
      <c r="K403" s="9">
        <f t="shared" si="32"/>
        <v>82352.94</v>
      </c>
      <c r="L403" s="56">
        <f t="shared" si="30"/>
        <v>82320</v>
      </c>
      <c r="M403" s="56">
        <f t="shared" si="33"/>
        <v>82352.94</v>
      </c>
      <c r="N403" s="35"/>
      <c r="O403" s="67">
        <v>1</v>
      </c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H403" s="20">
        <f t="shared" si="31"/>
        <v>1</v>
      </c>
      <c r="BI403" s="64">
        <f t="shared" si="34"/>
        <v>82320</v>
      </c>
    </row>
    <row r="404" spans="1:61" ht="39.950000000000003" hidden="1" customHeight="1">
      <c r="A404" s="11">
        <v>396</v>
      </c>
      <c r="B404" s="12" t="s">
        <v>899</v>
      </c>
      <c r="C404" s="12" t="s">
        <v>900</v>
      </c>
      <c r="D404" s="23" t="s">
        <v>47</v>
      </c>
      <c r="E404" s="11">
        <v>16</v>
      </c>
      <c r="F404" s="56">
        <v>58328</v>
      </c>
      <c r="G404" s="56">
        <v>17424</v>
      </c>
      <c r="H404" s="36">
        <v>0.2</v>
      </c>
      <c r="I404" s="28">
        <v>0.76100000000000001</v>
      </c>
      <c r="J404" s="69">
        <v>13939.2</v>
      </c>
      <c r="K404" s="9">
        <f t="shared" si="32"/>
        <v>13944.78</v>
      </c>
      <c r="L404" s="56">
        <f t="shared" si="30"/>
        <v>223027.20000000001</v>
      </c>
      <c r="M404" s="56">
        <f t="shared" si="33"/>
        <v>223116.48</v>
      </c>
      <c r="N404" s="35"/>
      <c r="O404" s="67">
        <v>1</v>
      </c>
      <c r="P404" s="13"/>
      <c r="Q404" s="13"/>
      <c r="R404" s="13"/>
      <c r="S404" s="13"/>
      <c r="T404" s="13"/>
      <c r="U404" s="13"/>
      <c r="V404" s="13"/>
      <c r="W404" s="13">
        <v>1</v>
      </c>
      <c r="X404" s="13"/>
      <c r="Y404" s="13"/>
      <c r="Z404" s="13"/>
      <c r="AA404" s="13">
        <v>1</v>
      </c>
      <c r="AB404" s="13"/>
      <c r="AC404" s="13"/>
      <c r="AD404" s="13"/>
      <c r="AE404" s="13"/>
      <c r="AF404" s="13"/>
      <c r="AG404" s="13"/>
      <c r="AH404" s="13"/>
      <c r="AI404" s="13">
        <v>1</v>
      </c>
      <c r="AJ404" s="13">
        <v>1</v>
      </c>
      <c r="AK404" s="13"/>
      <c r="AL404" s="13"/>
      <c r="AM404" s="13">
        <v>1</v>
      </c>
      <c r="AN404" s="13"/>
      <c r="AO404" s="13"/>
      <c r="AP404" s="13"/>
      <c r="AQ404" s="13"/>
      <c r="AR404" s="13"/>
      <c r="AS404" s="13"/>
      <c r="AT404" s="13"/>
      <c r="AU404" s="13">
        <v>1</v>
      </c>
      <c r="AV404" s="13"/>
      <c r="AW404" s="13">
        <v>1</v>
      </c>
      <c r="AX404" s="13"/>
      <c r="AY404" s="13">
        <v>1</v>
      </c>
      <c r="AZ404" s="13">
        <v>1</v>
      </c>
      <c r="BA404" s="13">
        <v>1</v>
      </c>
      <c r="BB404" s="13">
        <v>1</v>
      </c>
      <c r="BC404" s="13">
        <v>1</v>
      </c>
      <c r="BD404" s="13">
        <v>1</v>
      </c>
      <c r="BE404" s="13">
        <v>1</v>
      </c>
      <c r="BF404" s="13">
        <v>1</v>
      </c>
      <c r="BH404" s="20">
        <f t="shared" si="31"/>
        <v>16</v>
      </c>
      <c r="BI404" s="64">
        <f t="shared" si="34"/>
        <v>223027.20000000001</v>
      </c>
    </row>
    <row r="405" spans="1:61" ht="39.950000000000003" hidden="1" customHeight="1">
      <c r="A405" s="11">
        <v>397</v>
      </c>
      <c r="B405" s="12" t="s">
        <v>901</v>
      </c>
      <c r="C405" s="12" t="s">
        <v>900</v>
      </c>
      <c r="D405" s="23" t="s">
        <v>47</v>
      </c>
      <c r="E405" s="11">
        <v>0</v>
      </c>
      <c r="F405" s="56" t="s">
        <v>113</v>
      </c>
      <c r="G405" s="56" t="s">
        <v>113</v>
      </c>
      <c r="H405" s="36">
        <v>0</v>
      </c>
      <c r="I405" s="28">
        <v>0</v>
      </c>
      <c r="J405" s="69"/>
      <c r="K405" s="9">
        <f t="shared" si="32"/>
        <v>0</v>
      </c>
      <c r="L405" s="56">
        <f t="shared" si="30"/>
        <v>0</v>
      </c>
      <c r="M405" s="56">
        <f t="shared" si="33"/>
        <v>0</v>
      </c>
      <c r="N405" s="35"/>
      <c r="O405" s="67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H405" s="20">
        <f t="shared" si="31"/>
        <v>0</v>
      </c>
      <c r="BI405" s="64">
        <f t="shared" si="34"/>
        <v>0</v>
      </c>
    </row>
    <row r="406" spans="1:61" ht="39.950000000000003" hidden="1" customHeight="1">
      <c r="A406" s="11">
        <v>398</v>
      </c>
      <c r="B406" s="12" t="s">
        <v>902</v>
      </c>
      <c r="C406" s="12" t="s">
        <v>903</v>
      </c>
      <c r="D406" s="23" t="s">
        <v>47</v>
      </c>
      <c r="E406" s="11">
        <v>0</v>
      </c>
      <c r="F406" s="56" t="s">
        <v>113</v>
      </c>
      <c r="G406" s="56" t="s">
        <v>113</v>
      </c>
      <c r="H406" s="36">
        <v>0</v>
      </c>
      <c r="I406" s="28">
        <v>0</v>
      </c>
      <c r="J406" s="69"/>
      <c r="K406" s="9">
        <f t="shared" si="32"/>
        <v>0</v>
      </c>
      <c r="L406" s="56">
        <f t="shared" si="30"/>
        <v>0</v>
      </c>
      <c r="M406" s="56">
        <f t="shared" si="33"/>
        <v>0</v>
      </c>
      <c r="N406" s="35"/>
      <c r="O406" s="67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H406" s="20">
        <f t="shared" si="31"/>
        <v>0</v>
      </c>
      <c r="BI406" s="64">
        <f t="shared" si="34"/>
        <v>0</v>
      </c>
    </row>
    <row r="407" spans="1:61" ht="39.950000000000003" hidden="1" customHeight="1">
      <c r="A407" s="11">
        <v>399</v>
      </c>
      <c r="B407" s="12" t="s">
        <v>904</v>
      </c>
      <c r="C407" s="12" t="s">
        <v>903</v>
      </c>
      <c r="D407" s="23" t="s">
        <v>47</v>
      </c>
      <c r="E407" s="11">
        <v>0</v>
      </c>
      <c r="F407" s="56" t="s">
        <v>113</v>
      </c>
      <c r="G407" s="56" t="s">
        <v>113</v>
      </c>
      <c r="H407" s="36">
        <v>0</v>
      </c>
      <c r="I407" s="28">
        <v>0</v>
      </c>
      <c r="J407" s="69"/>
      <c r="K407" s="9">
        <f t="shared" si="32"/>
        <v>0</v>
      </c>
      <c r="L407" s="56">
        <f t="shared" si="30"/>
        <v>0</v>
      </c>
      <c r="M407" s="56">
        <f t="shared" si="33"/>
        <v>0</v>
      </c>
      <c r="N407" s="35"/>
      <c r="O407" s="67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H407" s="20">
        <f t="shared" si="31"/>
        <v>0</v>
      </c>
      <c r="BI407" s="64">
        <f t="shared" si="34"/>
        <v>0</v>
      </c>
    </row>
    <row r="408" spans="1:61" ht="39.950000000000003" hidden="1" customHeight="1">
      <c r="A408" s="11">
        <v>400</v>
      </c>
      <c r="B408" s="12" t="s">
        <v>905</v>
      </c>
      <c r="C408" s="12" t="s">
        <v>906</v>
      </c>
      <c r="D408" s="23" t="s">
        <v>47</v>
      </c>
      <c r="E408" s="11">
        <v>0</v>
      </c>
      <c r="F408" s="56" t="s">
        <v>113</v>
      </c>
      <c r="G408" s="56" t="s">
        <v>113</v>
      </c>
      <c r="H408" s="36">
        <v>0</v>
      </c>
      <c r="I408" s="28">
        <v>0</v>
      </c>
      <c r="J408" s="69"/>
      <c r="K408" s="9">
        <f t="shared" si="32"/>
        <v>0</v>
      </c>
      <c r="L408" s="56">
        <f t="shared" si="30"/>
        <v>0</v>
      </c>
      <c r="M408" s="56">
        <f t="shared" si="33"/>
        <v>0</v>
      </c>
      <c r="N408" s="35"/>
      <c r="O408" s="67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H408" s="20">
        <f t="shared" si="31"/>
        <v>0</v>
      </c>
      <c r="BI408" s="64">
        <f t="shared" si="34"/>
        <v>0</v>
      </c>
    </row>
    <row r="409" spans="1:61" ht="39.950000000000003" hidden="1" customHeight="1">
      <c r="A409" s="11">
        <v>401</v>
      </c>
      <c r="B409" s="12" t="s">
        <v>907</v>
      </c>
      <c r="C409" s="12" t="s">
        <v>908</v>
      </c>
      <c r="D409" s="23" t="s">
        <v>47</v>
      </c>
      <c r="E409" s="11">
        <v>0</v>
      </c>
      <c r="F409" s="56" t="s">
        <v>113</v>
      </c>
      <c r="G409" s="56" t="s">
        <v>113</v>
      </c>
      <c r="H409" s="36">
        <v>0</v>
      </c>
      <c r="I409" s="28">
        <v>0</v>
      </c>
      <c r="J409" s="69"/>
      <c r="K409" s="9">
        <f t="shared" si="32"/>
        <v>0</v>
      </c>
      <c r="L409" s="56">
        <f t="shared" ref="L409:L415" si="35">J409*E409</f>
        <v>0</v>
      </c>
      <c r="M409" s="56">
        <f t="shared" si="33"/>
        <v>0</v>
      </c>
      <c r="N409" s="35"/>
      <c r="O409" s="67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H409" s="20">
        <f t="shared" ref="BH409:BH415" si="36">SUM(O409:BF409)</f>
        <v>0</v>
      </c>
      <c r="BI409" s="64">
        <f t="shared" si="34"/>
        <v>0</v>
      </c>
    </row>
    <row r="410" spans="1:61" ht="39.950000000000003" hidden="1" customHeight="1">
      <c r="A410" s="11">
        <v>402</v>
      </c>
      <c r="B410" s="12" t="s">
        <v>909</v>
      </c>
      <c r="C410" s="12" t="s">
        <v>910</v>
      </c>
      <c r="D410" s="23" t="s">
        <v>47</v>
      </c>
      <c r="E410" s="11">
        <v>0</v>
      </c>
      <c r="F410" s="56" t="s">
        <v>113</v>
      </c>
      <c r="G410" s="56" t="s">
        <v>113</v>
      </c>
      <c r="H410" s="36">
        <v>0</v>
      </c>
      <c r="I410" s="28">
        <v>0</v>
      </c>
      <c r="J410" s="69"/>
      <c r="K410" s="9">
        <f t="shared" si="32"/>
        <v>0</v>
      </c>
      <c r="L410" s="56">
        <f t="shared" si="35"/>
        <v>0</v>
      </c>
      <c r="M410" s="56">
        <f t="shared" si="33"/>
        <v>0</v>
      </c>
      <c r="N410" s="35"/>
      <c r="O410" s="67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H410" s="20">
        <f t="shared" si="36"/>
        <v>0</v>
      </c>
      <c r="BI410" s="64">
        <f t="shared" si="34"/>
        <v>0</v>
      </c>
    </row>
    <row r="411" spans="1:61" ht="39.950000000000003" hidden="1" customHeight="1">
      <c r="A411" s="11">
        <v>403</v>
      </c>
      <c r="B411" s="12" t="s">
        <v>911</v>
      </c>
      <c r="C411" s="12" t="s">
        <v>910</v>
      </c>
      <c r="D411" s="23" t="s">
        <v>47</v>
      </c>
      <c r="E411" s="11">
        <v>0</v>
      </c>
      <c r="F411" s="56" t="s">
        <v>113</v>
      </c>
      <c r="G411" s="56" t="s">
        <v>113</v>
      </c>
      <c r="H411" s="36">
        <v>0</v>
      </c>
      <c r="I411" s="28">
        <v>0</v>
      </c>
      <c r="J411" s="69"/>
      <c r="K411" s="9">
        <f t="shared" si="32"/>
        <v>0</v>
      </c>
      <c r="L411" s="56">
        <f t="shared" si="35"/>
        <v>0</v>
      </c>
      <c r="M411" s="56">
        <f t="shared" si="33"/>
        <v>0</v>
      </c>
      <c r="N411" s="35"/>
      <c r="O411" s="67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H411" s="20">
        <f t="shared" si="36"/>
        <v>0</v>
      </c>
      <c r="BI411" s="64">
        <f t="shared" si="34"/>
        <v>0</v>
      </c>
    </row>
    <row r="412" spans="1:61" ht="50.25" customHeight="1">
      <c r="A412" s="11">
        <v>404</v>
      </c>
      <c r="B412" s="12" t="s">
        <v>912</v>
      </c>
      <c r="C412" s="12" t="s">
        <v>913</v>
      </c>
      <c r="D412" s="23" t="s">
        <v>47</v>
      </c>
      <c r="E412" s="11">
        <v>16</v>
      </c>
      <c r="F412" s="56">
        <v>151581</v>
      </c>
      <c r="G412" s="56">
        <v>25742</v>
      </c>
      <c r="H412" s="36">
        <v>0.2</v>
      </c>
      <c r="I412" s="28">
        <v>0.86409999999999998</v>
      </c>
      <c r="J412" s="69">
        <v>20593.599999999999</v>
      </c>
      <c r="K412" s="9">
        <f t="shared" si="32"/>
        <v>20601.84</v>
      </c>
      <c r="L412" s="56">
        <f t="shared" si="35"/>
        <v>329497.59999999998</v>
      </c>
      <c r="M412" s="56">
        <f t="shared" si="33"/>
        <v>329629.44</v>
      </c>
      <c r="N412" s="35"/>
      <c r="O412" s="67">
        <v>1</v>
      </c>
      <c r="P412" s="13"/>
      <c r="Q412" s="13"/>
      <c r="R412" s="13"/>
      <c r="S412" s="13"/>
      <c r="T412" s="13"/>
      <c r="U412" s="13">
        <v>1</v>
      </c>
      <c r="V412" s="13">
        <v>1</v>
      </c>
      <c r="W412" s="13">
        <v>1</v>
      </c>
      <c r="X412" s="13"/>
      <c r="Y412" s="13"/>
      <c r="Z412" s="13"/>
      <c r="AA412" s="13">
        <v>1</v>
      </c>
      <c r="AB412" s="13"/>
      <c r="AC412" s="13"/>
      <c r="AD412" s="13"/>
      <c r="AE412" s="13"/>
      <c r="AF412" s="13"/>
      <c r="AG412" s="13"/>
      <c r="AH412" s="13"/>
      <c r="AI412" s="13">
        <v>2</v>
      </c>
      <c r="AJ412" s="13"/>
      <c r="AK412" s="13">
        <v>1</v>
      </c>
      <c r="AL412" s="13"/>
      <c r="AM412" s="13"/>
      <c r="AN412" s="13"/>
      <c r="AO412" s="13"/>
      <c r="AP412" s="13"/>
      <c r="AQ412" s="13"/>
      <c r="AR412" s="13"/>
      <c r="AS412" s="13"/>
      <c r="AT412" s="13"/>
      <c r="AU412" s="13">
        <v>1</v>
      </c>
      <c r="AV412" s="13"/>
      <c r="AW412" s="13">
        <v>1</v>
      </c>
      <c r="AX412" s="13"/>
      <c r="AY412" s="13">
        <v>1</v>
      </c>
      <c r="AZ412" s="13">
        <v>1</v>
      </c>
      <c r="BA412" s="13"/>
      <c r="BB412" s="13"/>
      <c r="BC412" s="13">
        <v>1</v>
      </c>
      <c r="BD412" s="13">
        <v>1</v>
      </c>
      <c r="BE412" s="13">
        <v>1</v>
      </c>
      <c r="BF412" s="13">
        <v>1</v>
      </c>
      <c r="BH412" s="20">
        <f t="shared" si="36"/>
        <v>16</v>
      </c>
      <c r="BI412" s="64">
        <f t="shared" si="34"/>
        <v>329497.59999999998</v>
      </c>
    </row>
    <row r="413" spans="1:61" ht="39.950000000000003" hidden="1" customHeight="1">
      <c r="A413" s="11">
        <v>405</v>
      </c>
      <c r="B413" s="12" t="s">
        <v>914</v>
      </c>
      <c r="C413" s="12" t="s">
        <v>913</v>
      </c>
      <c r="D413" s="23" t="s">
        <v>47</v>
      </c>
      <c r="E413" s="11">
        <v>0</v>
      </c>
      <c r="F413" s="56" t="s">
        <v>113</v>
      </c>
      <c r="G413" s="56" t="s">
        <v>113</v>
      </c>
      <c r="H413" s="36">
        <v>0</v>
      </c>
      <c r="I413" s="28">
        <v>0</v>
      </c>
      <c r="J413" s="69"/>
      <c r="K413" s="9">
        <f t="shared" si="32"/>
        <v>0</v>
      </c>
      <c r="L413" s="56">
        <f t="shared" si="35"/>
        <v>0</v>
      </c>
      <c r="M413" s="56">
        <f t="shared" si="33"/>
        <v>0</v>
      </c>
      <c r="N413" s="35"/>
      <c r="O413" s="67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H413" s="20">
        <f t="shared" si="36"/>
        <v>0</v>
      </c>
      <c r="BI413" s="64">
        <f t="shared" si="34"/>
        <v>0</v>
      </c>
    </row>
    <row r="414" spans="1:61" ht="39.950000000000003" hidden="1" customHeight="1">
      <c r="A414" s="11">
        <v>406</v>
      </c>
      <c r="B414" s="12" t="s">
        <v>915</v>
      </c>
      <c r="C414" s="12" t="s">
        <v>916</v>
      </c>
      <c r="D414" s="23" t="s">
        <v>47</v>
      </c>
      <c r="E414" s="11">
        <v>3</v>
      </c>
      <c r="F414" s="56">
        <v>116655</v>
      </c>
      <c r="G414" s="56">
        <v>17226</v>
      </c>
      <c r="H414" s="36">
        <v>0.2</v>
      </c>
      <c r="I414" s="28">
        <v>0.88190000000000002</v>
      </c>
      <c r="J414" s="69">
        <v>13780.8</v>
      </c>
      <c r="K414" s="9">
        <f t="shared" si="32"/>
        <v>13786.31</v>
      </c>
      <c r="L414" s="56">
        <f t="shared" si="35"/>
        <v>41342.399999999994</v>
      </c>
      <c r="M414" s="56">
        <f t="shared" si="33"/>
        <v>41358.93</v>
      </c>
      <c r="N414" s="35"/>
      <c r="O414" s="67"/>
      <c r="P414" s="13"/>
      <c r="Q414" s="13"/>
      <c r="R414" s="13"/>
      <c r="S414" s="13"/>
      <c r="T414" s="13"/>
      <c r="U414" s="13"/>
      <c r="V414" s="13">
        <v>1</v>
      </c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>
        <v>1</v>
      </c>
      <c r="AX414" s="13"/>
      <c r="AY414" s="13">
        <v>1</v>
      </c>
      <c r="AZ414" s="13"/>
      <c r="BA414" s="13"/>
      <c r="BB414" s="13"/>
      <c r="BC414" s="13"/>
      <c r="BD414" s="13"/>
      <c r="BE414" s="13"/>
      <c r="BF414" s="13"/>
      <c r="BH414" s="20">
        <f t="shared" si="36"/>
        <v>3</v>
      </c>
      <c r="BI414" s="64">
        <f t="shared" si="34"/>
        <v>41342.399999999994</v>
      </c>
    </row>
    <row r="415" spans="1:61" ht="39.950000000000003" hidden="1" customHeight="1">
      <c r="A415" s="11">
        <v>407</v>
      </c>
      <c r="B415" s="12" t="s">
        <v>917</v>
      </c>
      <c r="C415" s="12" t="s">
        <v>916</v>
      </c>
      <c r="D415" s="23" t="s">
        <v>47</v>
      </c>
      <c r="E415" s="11">
        <v>0</v>
      </c>
      <c r="F415" s="56" t="s">
        <v>113</v>
      </c>
      <c r="G415" s="56" t="s">
        <v>113</v>
      </c>
      <c r="H415" s="36">
        <v>0</v>
      </c>
      <c r="I415" s="28">
        <v>0</v>
      </c>
      <c r="J415" s="69"/>
      <c r="K415" s="9">
        <f t="shared" si="32"/>
        <v>0</v>
      </c>
      <c r="L415" s="56">
        <f t="shared" si="35"/>
        <v>0</v>
      </c>
      <c r="M415" s="56">
        <f t="shared" si="33"/>
        <v>0</v>
      </c>
      <c r="N415" s="35"/>
      <c r="O415" s="67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H415" s="20">
        <f t="shared" si="36"/>
        <v>0</v>
      </c>
      <c r="BI415" s="64">
        <f t="shared" si="34"/>
        <v>0</v>
      </c>
    </row>
    <row r="416" spans="1:61" ht="39.950000000000003" hidden="1" customHeight="1">
      <c r="A416" s="165" t="s">
        <v>918</v>
      </c>
      <c r="B416" s="165"/>
      <c r="C416" s="165"/>
      <c r="D416" s="165"/>
      <c r="E416" s="166"/>
      <c r="F416" s="166"/>
      <c r="G416" s="166"/>
      <c r="H416" s="166"/>
      <c r="I416" s="166"/>
      <c r="J416" s="166"/>
      <c r="K416" s="42"/>
      <c r="L416" s="42">
        <f>SUM(L9:L215)</f>
        <v>87382978.749999985</v>
      </c>
      <c r="M416" s="42">
        <f>ROUND(SUM(M9:M215),2)</f>
        <v>87417949.569999993</v>
      </c>
      <c r="N416" s="29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I416" s="42">
        <f>ROUND(SUM(BI9:BI215),2)</f>
        <v>87382978.75</v>
      </c>
    </row>
    <row r="417" spans="1:61" ht="39.950000000000003" hidden="1" customHeight="1">
      <c r="A417" s="165" t="s">
        <v>919</v>
      </c>
      <c r="B417" s="165"/>
      <c r="C417" s="165"/>
      <c r="D417" s="165"/>
      <c r="E417" s="165"/>
      <c r="F417" s="165"/>
      <c r="G417" s="165"/>
      <c r="H417" s="165"/>
      <c r="I417" s="165"/>
      <c r="J417" s="165"/>
      <c r="K417" s="24">
        <f t="shared" ref="K417:K418" si="37">ROUND(J417/(1-0%),2)</f>
        <v>0</v>
      </c>
      <c r="L417" s="42">
        <f>SUM(L216:L415)</f>
        <v>3720827.0000000009</v>
      </c>
      <c r="M417" s="42">
        <f>SUM(M216:M415)</f>
        <v>3722315.35</v>
      </c>
      <c r="N417" s="29"/>
      <c r="BI417" s="42">
        <f>SUM(BI216:BI415)</f>
        <v>3720827.0000000009</v>
      </c>
    </row>
    <row r="418" spans="1:61" ht="39.950000000000003" hidden="1" customHeight="1">
      <c r="A418" s="165" t="s">
        <v>920</v>
      </c>
      <c r="B418" s="165"/>
      <c r="C418" s="165"/>
      <c r="D418" s="165"/>
      <c r="E418" s="165"/>
      <c r="F418" s="165"/>
      <c r="G418" s="165"/>
      <c r="H418" s="165"/>
      <c r="I418" s="165"/>
      <c r="J418" s="165"/>
      <c r="K418" s="24">
        <f t="shared" si="37"/>
        <v>0</v>
      </c>
      <c r="L418" s="42">
        <f>(L416+L417)</f>
        <v>91103805.749999985</v>
      </c>
      <c r="M418" s="42">
        <f>M416+M417</f>
        <v>91140264.919999987</v>
      </c>
      <c r="N418" s="29"/>
      <c r="BI418" s="42">
        <f>BI416+BI417</f>
        <v>91103805.75</v>
      </c>
    </row>
    <row r="419" spans="1:61">
      <c r="L419" s="51"/>
      <c r="M419" s="43"/>
      <c r="N419" s="29"/>
    </row>
    <row r="422" spans="1:61">
      <c r="K422" s="17"/>
      <c r="L422" s="50">
        <v>91103805.75</v>
      </c>
    </row>
    <row r="423" spans="1:61">
      <c r="L423" s="44">
        <f>L418-L422</f>
        <v>0</v>
      </c>
    </row>
  </sheetData>
  <autoFilter ref="A8:BI418" xr:uid="{D30D8ABF-F829-4AF3-ACEB-D001A1498F32}">
    <filterColumn colId="1">
      <filters>
        <filter val="Guadañas (Arrendamiento)"/>
      </filters>
    </filterColumn>
    <filterColumn colId="60">
      <filters>
        <filter val="$ 1.052.332,50"/>
        <filter val="$ 1.161.540,00"/>
        <filter val="$ 1.225.871,25"/>
        <filter val="$ 1.278.517,50"/>
        <filter val="$ 1.294.897,50"/>
        <filter val="$ 1.301.124,75"/>
        <filter val="$ 1.337.952,00"/>
        <filter val="$ 1.355.940,00"/>
        <filter val="$ 1.500.012,00"/>
        <filter val="$ 1.542.168,75"/>
        <filter val="$ 1.623.746,25"/>
        <filter val="$ 100.761,60"/>
        <filter val="$ 105.177,60"/>
        <filter val="$ 11.044.800,00"/>
        <filter val="$ 11.953,60"/>
        <filter val="$ 110.784,00"/>
        <filter val="$ 13.936,00"/>
        <filter val="$ 133.910,40"/>
        <filter val="$ 159.633,60"/>
        <filter val="$ 16.787,20"/>
        <filter val="$ 17.628.187,50"/>
        <filter val="$ 177.768,00"/>
        <filter val="$ 180.960,00"/>
        <filter val="$ 192.758,40"/>
        <filter val="$ 2.000,00"/>
        <filter val="$ 2.240.328,00"/>
        <filter val="$ 2.443.005,00"/>
        <filter val="$ 2.524.320,00"/>
        <filter val="$ 2.569.698,75"/>
        <filter val="$ 2.620.956,00"/>
        <filter val="$ 218.088,80"/>
        <filter val="$ 219.024,00"/>
        <filter val="$ 223.027,20"/>
        <filter val="$ 228.009,60"/>
        <filter val="$ 25.031,20"/>
        <filter val="$ 250.905,60"/>
        <filter val="$ 3.107,20"/>
        <filter val="$ 3.547.332,00"/>
        <filter val="$ 316.320,00"/>
        <filter val="$ 329.497,60"/>
        <filter val="$ 36.240,00"/>
        <filter val="$ 364.851,20"/>
        <filter val="$ 369.318,40"/>
        <filter val="$ 4.025,60"/>
        <filter val="$ 4.216,00"/>
        <filter val="$ 4.687.410,00"/>
        <filter val="$ 40.280,00"/>
        <filter val="$ 408.672,00"/>
        <filter val="$ 41.342,40"/>
        <filter val="$ 42.105,60"/>
        <filter val="$ 438.980,00"/>
        <filter val="$ 450.848,00"/>
        <filter val="$ 453.420,00"/>
        <filter val="$ 459.660,00"/>
        <filter val="$ 47.056,00"/>
        <filter val="$ 472.056,00"/>
        <filter val="$ 476.736,00"/>
        <filter val="$ 496.470,00"/>
        <filter val="$ 5.235.967,50"/>
        <filter val="$ 526.207,50"/>
        <filter val="$ 526.339,50"/>
        <filter val="$ 550.172,25"/>
        <filter val="$ 552.525,00"/>
        <filter val="$ 559.944,00"/>
        <filter val="$ 563.062,50"/>
        <filter val="$ 570.975,00"/>
        <filter val="$ 576.090,00"/>
        <filter val="$ 600.912,00"/>
        <filter val="$ 63.383,20"/>
        <filter val="$ 654.843,75"/>
        <filter val="$ 665.280,00"/>
        <filter val="$ 680.535,00"/>
        <filter val="$ 682.687,50"/>
        <filter val="$ 686,40"/>
        <filter val="$ 695.142,00"/>
        <filter val="$ 72.691,20"/>
        <filter val="$ 73.920,00"/>
        <filter val="$ 756.465,00"/>
        <filter val="$ 8.958,40"/>
        <filter val="$ 81.440,00"/>
        <filter val="$ 82.320,00"/>
        <filter val="$ 911.619,00"/>
        <filter val="$ 977.175,00"/>
        <filter val="$3.720.827,00"/>
        <filter val="$87.382.978,75"/>
        <filter val="$91.103.805,75"/>
      </filters>
    </filterColumn>
  </autoFilter>
  <mergeCells count="7">
    <mergeCell ref="BH7:BI7"/>
    <mergeCell ref="A416:J416"/>
    <mergeCell ref="A417:J417"/>
    <mergeCell ref="A418:J418"/>
    <mergeCell ref="A1:L2"/>
    <mergeCell ref="A3:B6"/>
    <mergeCell ref="C3:L6"/>
  </mergeCells>
  <phoneticPr fontId="10" type="noConversion"/>
  <conditionalFormatting sqref="K416">
    <cfRule type="expression" dxfId="43" priority="6">
      <formula>ISERROR($I$373)</formula>
    </cfRule>
  </conditionalFormatting>
  <conditionalFormatting sqref="L422">
    <cfRule type="expression" dxfId="42" priority="7">
      <formula>ISERROR($I$374)</formula>
    </cfRule>
  </conditionalFormatting>
  <conditionalFormatting sqref="L416:N417">
    <cfRule type="expression" dxfId="41" priority="4">
      <formula>ISERROR($I$373)</formula>
    </cfRule>
  </conditionalFormatting>
  <conditionalFormatting sqref="L418:N418">
    <cfRule type="expression" dxfId="40" priority="13">
      <formula>ISERROR($I$374)</formula>
    </cfRule>
  </conditionalFormatting>
  <conditionalFormatting sqref="L419:N419">
    <cfRule type="expression" dxfId="39" priority="19">
      <formula>ISERROR($I$375)</formula>
    </cfRule>
  </conditionalFormatting>
  <conditionalFormatting sqref="BI416:BI417">
    <cfRule type="expression" dxfId="38" priority="1">
      <formula>ISERROR($I$373)</formula>
    </cfRule>
  </conditionalFormatting>
  <conditionalFormatting sqref="BI418">
    <cfRule type="expression" dxfId="37" priority="3">
      <formula>ISERROR($I$374)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5A95-78F4-479E-91BD-920EE6FD737C}">
  <dimension ref="B1:O41"/>
  <sheetViews>
    <sheetView topLeftCell="A26" zoomScaleNormal="100" workbookViewId="0">
      <selection activeCell="B42" sqref="B42"/>
    </sheetView>
  </sheetViews>
  <sheetFormatPr baseColWidth="10" defaultColWidth="10" defaultRowHeight="15"/>
  <cols>
    <col min="1" max="1" width="10" style="73"/>
    <col min="2" max="2" width="29.5" style="73" customWidth="1"/>
    <col min="3" max="4" width="10" style="73"/>
    <col min="5" max="5" width="10.25" style="73" bestFit="1" customWidth="1"/>
    <col min="6" max="6" width="10.25" style="73" customWidth="1"/>
    <col min="7" max="7" width="15.625" style="73" customWidth="1"/>
    <col min="8" max="8" width="10" style="73"/>
    <col min="9" max="10" width="14.625" style="73" bestFit="1" customWidth="1"/>
    <col min="11" max="11" width="10" style="73"/>
    <col min="12" max="12" width="12" style="73" bestFit="1" customWidth="1"/>
    <col min="13" max="13" width="10" style="73"/>
    <col min="14" max="14" width="10.5" style="73" bestFit="1" customWidth="1"/>
    <col min="15" max="16384" width="10" style="73"/>
  </cols>
  <sheetData>
    <row r="1" spans="2:15">
      <c r="F1" s="74">
        <v>0.1207</v>
      </c>
    </row>
    <row r="2" spans="2:15" ht="25.5">
      <c r="B2" s="75" t="s">
        <v>921</v>
      </c>
      <c r="C2" s="75" t="s">
        <v>922</v>
      </c>
      <c r="D2" s="75" t="s">
        <v>923</v>
      </c>
      <c r="E2" s="76" t="s">
        <v>924</v>
      </c>
      <c r="F2" s="76" t="s">
        <v>925</v>
      </c>
      <c r="G2" s="77" t="s">
        <v>926</v>
      </c>
      <c r="H2" s="77" t="s">
        <v>928</v>
      </c>
      <c r="I2" s="77" t="s">
        <v>50</v>
      </c>
      <c r="J2" s="77" t="s">
        <v>1181</v>
      </c>
    </row>
    <row r="3" spans="2:15">
      <c r="B3" s="78" t="s">
        <v>4</v>
      </c>
      <c r="C3" s="78">
        <v>1</v>
      </c>
      <c r="D3" s="78">
        <v>22</v>
      </c>
      <c r="E3" s="79">
        <v>2201173.4700000002</v>
      </c>
      <c r="F3" s="79">
        <f>E3*(1+$F$1)</f>
        <v>2466855.1078290003</v>
      </c>
      <c r="G3" s="80">
        <f>(F3*C3)/30*D3</f>
        <v>1809027.0790746002</v>
      </c>
      <c r="H3" s="80">
        <f>G3*10%</f>
        <v>180902.70790746005</v>
      </c>
      <c r="I3" s="80">
        <f>H3*19%</f>
        <v>34371.514502417413</v>
      </c>
      <c r="J3" s="80">
        <f>G3+H3+I3</f>
        <v>2024301.3014844777</v>
      </c>
    </row>
    <row r="4" spans="2:15">
      <c r="B4" s="178" t="s">
        <v>45</v>
      </c>
      <c r="C4" s="78">
        <v>27</v>
      </c>
      <c r="D4" s="78">
        <v>27</v>
      </c>
      <c r="E4" s="79">
        <v>2201173.4700000002</v>
      </c>
      <c r="F4" s="79">
        <f t="shared" ref="F4:F18" si="0">E4*(1+$F$1)</f>
        <v>2466855.1078290003</v>
      </c>
      <c r="G4" s="80">
        <f t="shared" ref="G4:G18" si="1">(F4*C4)/30*D4</f>
        <v>59944579.120244712</v>
      </c>
      <c r="H4" s="80">
        <f t="shared" ref="H4:H19" si="2">G4*10%</f>
        <v>5994457.9120244719</v>
      </c>
      <c r="I4" s="80">
        <f t="shared" ref="I4:I19" si="3">H4*19%</f>
        <v>1138947.0032846497</v>
      </c>
      <c r="J4" s="80">
        <f t="shared" ref="J4:J19" si="4">G4+H4+I4</f>
        <v>67077984.035553828</v>
      </c>
    </row>
    <row r="5" spans="2:15">
      <c r="B5" s="178"/>
      <c r="C5" s="78">
        <v>31</v>
      </c>
      <c r="D5" s="78">
        <v>26</v>
      </c>
      <c r="E5" s="79">
        <v>2201173.4700000002</v>
      </c>
      <c r="F5" s="79">
        <f t="shared" si="0"/>
        <v>2466855.1078290003</v>
      </c>
      <c r="G5" s="80">
        <f t="shared" si="1"/>
        <v>66276173.897005804</v>
      </c>
      <c r="H5" s="80">
        <f t="shared" si="2"/>
        <v>6627617.3897005804</v>
      </c>
      <c r="I5" s="80">
        <f t="shared" si="3"/>
        <v>1259247.3040431102</v>
      </c>
      <c r="J5" s="80">
        <f t="shared" si="4"/>
        <v>74163038.590749502</v>
      </c>
    </row>
    <row r="6" spans="2:15">
      <c r="B6" s="178"/>
      <c r="C6" s="78">
        <v>3</v>
      </c>
      <c r="D6" s="78">
        <v>22</v>
      </c>
      <c r="E6" s="79">
        <v>2201173.4700000002</v>
      </c>
      <c r="F6" s="79">
        <f t="shared" si="0"/>
        <v>2466855.1078290003</v>
      </c>
      <c r="G6" s="80">
        <f t="shared" si="1"/>
        <v>5427081.2372238003</v>
      </c>
      <c r="H6" s="80">
        <f t="shared" si="2"/>
        <v>542708.12372238003</v>
      </c>
      <c r="I6" s="80">
        <f t="shared" si="3"/>
        <v>103114.54350725221</v>
      </c>
      <c r="J6" s="80">
        <f t="shared" si="4"/>
        <v>6072903.9044534322</v>
      </c>
    </row>
    <row r="7" spans="2:15">
      <c r="B7" s="178"/>
      <c r="C7" s="78">
        <v>8</v>
      </c>
      <c r="D7" s="78">
        <v>21</v>
      </c>
      <c r="E7" s="79">
        <v>2201173.4700000002</v>
      </c>
      <c r="F7" s="79">
        <f t="shared" si="0"/>
        <v>2466855.1078290003</v>
      </c>
      <c r="G7" s="80">
        <f t="shared" si="1"/>
        <v>13814388.603842402</v>
      </c>
      <c r="H7" s="80">
        <f t="shared" si="2"/>
        <v>1381438.8603842403</v>
      </c>
      <c r="I7" s="80">
        <f t="shared" si="3"/>
        <v>262473.38347300567</v>
      </c>
      <c r="J7" s="80">
        <f t="shared" si="4"/>
        <v>15458300.847699648</v>
      </c>
    </row>
    <row r="8" spans="2:15">
      <c r="B8" s="178"/>
      <c r="C8" s="78">
        <v>8</v>
      </c>
      <c r="D8" s="78">
        <v>20</v>
      </c>
      <c r="E8" s="79">
        <v>2201173.4700000002</v>
      </c>
      <c r="F8" s="79">
        <f t="shared" si="0"/>
        <v>2466855.1078290003</v>
      </c>
      <c r="G8" s="80">
        <f t="shared" si="1"/>
        <v>13156560.575088002</v>
      </c>
      <c r="H8" s="80">
        <f t="shared" si="2"/>
        <v>1315656.0575088002</v>
      </c>
      <c r="I8" s="80">
        <f t="shared" si="3"/>
        <v>249974.65092667204</v>
      </c>
      <c r="J8" s="80">
        <f t="shared" si="4"/>
        <v>14722191.283523474</v>
      </c>
    </row>
    <row r="9" spans="2:15">
      <c r="B9" s="178"/>
      <c r="C9" s="78">
        <v>5</v>
      </c>
      <c r="D9" s="78">
        <v>19</v>
      </c>
      <c r="E9" s="79">
        <v>2201173.4700000002</v>
      </c>
      <c r="F9" s="79">
        <f t="shared" si="0"/>
        <v>2466855.1078290003</v>
      </c>
      <c r="G9" s="80">
        <f t="shared" si="1"/>
        <v>7811707.8414585013</v>
      </c>
      <c r="H9" s="80">
        <f t="shared" si="2"/>
        <v>781170.78414585022</v>
      </c>
      <c r="I9" s="80">
        <f t="shared" si="3"/>
        <v>148422.44898771154</v>
      </c>
      <c r="J9" s="80">
        <f t="shared" si="4"/>
        <v>8741301.0745920632</v>
      </c>
    </row>
    <row r="10" spans="2:15" ht="15.75">
      <c r="B10" s="178"/>
      <c r="C10" s="78">
        <v>12</v>
      </c>
      <c r="D10" s="78">
        <v>18</v>
      </c>
      <c r="E10" s="79">
        <v>2201173.4700000002</v>
      </c>
      <c r="F10" s="79">
        <f t="shared" si="0"/>
        <v>2466855.1078290003</v>
      </c>
      <c r="G10" s="80">
        <f t="shared" si="1"/>
        <v>17761356.776368801</v>
      </c>
      <c r="H10" s="80">
        <f t="shared" si="2"/>
        <v>1776135.6776368802</v>
      </c>
      <c r="I10" s="80">
        <f t="shared" si="3"/>
        <v>337465.77875100722</v>
      </c>
      <c r="J10" s="80">
        <f t="shared" si="4"/>
        <v>19874958.232756689</v>
      </c>
      <c r="K10"/>
      <c r="L10"/>
      <c r="M10"/>
      <c r="N10"/>
      <c r="O10"/>
    </row>
    <row r="11" spans="2:15" ht="15.75">
      <c r="B11" s="178"/>
      <c r="C11" s="78">
        <v>1</v>
      </c>
      <c r="D11" s="78">
        <v>16</v>
      </c>
      <c r="E11" s="79">
        <v>2201173.4700000002</v>
      </c>
      <c r="F11" s="79">
        <f t="shared" ref="F11" si="5">E11*(1+$F$1)</f>
        <v>2466855.1078290003</v>
      </c>
      <c r="G11" s="80">
        <f t="shared" ref="G11" si="6">(F11*C11)/30*D11</f>
        <v>1315656.0575088002</v>
      </c>
      <c r="H11" s="80">
        <f t="shared" ref="H11" si="7">G11*10%</f>
        <v>131565.60575088003</v>
      </c>
      <c r="I11" s="80">
        <f t="shared" ref="I11" si="8">H11*19%</f>
        <v>24997.465092667208</v>
      </c>
      <c r="J11" s="80">
        <f t="shared" ref="J11" si="9">G11+H11+I11</f>
        <v>1472219.1283523473</v>
      </c>
      <c r="K11"/>
      <c r="L11"/>
      <c r="M11"/>
      <c r="N11"/>
      <c r="O11"/>
    </row>
    <row r="12" spans="2:15" ht="15.75">
      <c r="B12" s="178"/>
      <c r="C12" s="78">
        <v>9</v>
      </c>
      <c r="D12" s="78">
        <v>14</v>
      </c>
      <c r="E12" s="79">
        <v>2201173.4700000002</v>
      </c>
      <c r="F12" s="79">
        <f t="shared" si="0"/>
        <v>2466855.1078290003</v>
      </c>
      <c r="G12" s="80">
        <f t="shared" si="1"/>
        <v>10360791.452881802</v>
      </c>
      <c r="H12" s="80">
        <f t="shared" si="2"/>
        <v>1036079.1452881802</v>
      </c>
      <c r="I12" s="80">
        <f t="shared" si="3"/>
        <v>196855.03760475424</v>
      </c>
      <c r="J12" s="80">
        <f t="shared" si="4"/>
        <v>11593725.635774737</v>
      </c>
      <c r="K12"/>
      <c r="L12"/>
      <c r="M12"/>
      <c r="N12"/>
      <c r="O12"/>
    </row>
    <row r="13" spans="2:15" ht="15.75">
      <c r="B13" s="178"/>
      <c r="C13" s="78">
        <v>3</v>
      </c>
      <c r="D13" s="78">
        <v>13</v>
      </c>
      <c r="E13" s="79">
        <v>2201173.4700000002</v>
      </c>
      <c r="F13" s="79">
        <f t="shared" si="0"/>
        <v>2466855.1078290003</v>
      </c>
      <c r="G13" s="80">
        <f t="shared" si="1"/>
        <v>3206911.6401777002</v>
      </c>
      <c r="H13" s="80">
        <f t="shared" si="2"/>
        <v>320691.16401777003</v>
      </c>
      <c r="I13" s="80">
        <f t="shared" si="3"/>
        <v>60931.321163376306</v>
      </c>
      <c r="J13" s="80">
        <f t="shared" si="4"/>
        <v>3588534.1253588465</v>
      </c>
      <c r="K13"/>
      <c r="L13"/>
      <c r="M13"/>
      <c r="N13"/>
      <c r="O13"/>
    </row>
    <row r="14" spans="2:15" ht="15.75">
      <c r="B14" s="178"/>
      <c r="C14" s="78">
        <v>5</v>
      </c>
      <c r="D14" s="78">
        <v>11</v>
      </c>
      <c r="E14" s="79">
        <v>2201173.4700000002</v>
      </c>
      <c r="F14" s="79">
        <f t="shared" si="0"/>
        <v>2466855.1078290003</v>
      </c>
      <c r="G14" s="80">
        <f t="shared" si="1"/>
        <v>4522567.6976865008</v>
      </c>
      <c r="H14" s="80">
        <f t="shared" si="2"/>
        <v>452256.76976865012</v>
      </c>
      <c r="I14" s="80">
        <f t="shared" si="3"/>
        <v>85928.786256043517</v>
      </c>
      <c r="J14" s="80">
        <f t="shared" si="4"/>
        <v>5060753.2537111938</v>
      </c>
      <c r="K14"/>
      <c r="L14"/>
      <c r="M14"/>
      <c r="N14"/>
      <c r="O14"/>
    </row>
    <row r="15" spans="2:15" ht="15.75">
      <c r="B15" s="178"/>
      <c r="C15" s="78">
        <v>10</v>
      </c>
      <c r="D15" s="78">
        <v>9</v>
      </c>
      <c r="E15" s="79">
        <v>2201173.4700000002</v>
      </c>
      <c r="F15" s="79">
        <f t="shared" si="0"/>
        <v>2466855.1078290003</v>
      </c>
      <c r="G15" s="80">
        <f t="shared" si="1"/>
        <v>7400565.3234870005</v>
      </c>
      <c r="H15" s="80">
        <f t="shared" si="2"/>
        <v>740056.5323487001</v>
      </c>
      <c r="I15" s="80">
        <f t="shared" si="3"/>
        <v>140610.74114625301</v>
      </c>
      <c r="J15" s="80">
        <f t="shared" si="4"/>
        <v>8281232.5969819538</v>
      </c>
      <c r="K15"/>
      <c r="L15"/>
      <c r="M15"/>
      <c r="N15"/>
      <c r="O15"/>
    </row>
    <row r="16" spans="2:15" ht="15.75">
      <c r="B16" s="178"/>
      <c r="C16" s="78">
        <v>4</v>
      </c>
      <c r="D16" s="78">
        <v>8</v>
      </c>
      <c r="E16" s="79">
        <v>2201173.4700000002</v>
      </c>
      <c r="F16" s="79">
        <f t="shared" si="0"/>
        <v>2466855.1078290003</v>
      </c>
      <c r="G16" s="80">
        <f t="shared" si="1"/>
        <v>2631312.1150176004</v>
      </c>
      <c r="H16" s="80">
        <f t="shared" si="2"/>
        <v>263131.21150176006</v>
      </c>
      <c r="I16" s="80">
        <f t="shared" si="3"/>
        <v>49994.930185334415</v>
      </c>
      <c r="J16" s="80">
        <f t="shared" si="4"/>
        <v>2944438.2567046946</v>
      </c>
      <c r="K16"/>
      <c r="L16"/>
      <c r="M16"/>
      <c r="N16"/>
      <c r="O16"/>
    </row>
    <row r="17" spans="2:15" ht="15.75">
      <c r="B17" s="178"/>
      <c r="C17" s="78">
        <v>1</v>
      </c>
      <c r="D17" s="78">
        <v>7</v>
      </c>
      <c r="E17" s="79">
        <v>2201173.4700000002</v>
      </c>
      <c r="F17" s="79">
        <f t="shared" si="0"/>
        <v>2466855.1078290003</v>
      </c>
      <c r="G17" s="80">
        <f t="shared" si="1"/>
        <v>575599.52516010008</v>
      </c>
      <c r="H17" s="80">
        <f t="shared" si="2"/>
        <v>57559.952516010009</v>
      </c>
      <c r="I17" s="80">
        <f t="shared" si="3"/>
        <v>10936.390978041902</v>
      </c>
      <c r="J17" s="80">
        <f t="shared" si="4"/>
        <v>644095.86865415203</v>
      </c>
      <c r="K17"/>
      <c r="L17"/>
      <c r="M17"/>
      <c r="N17"/>
      <c r="O17"/>
    </row>
    <row r="18" spans="2:15" ht="15.75">
      <c r="B18" s="178"/>
      <c r="C18" s="78">
        <v>8</v>
      </c>
      <c r="D18" s="78">
        <v>6</v>
      </c>
      <c r="E18" s="79">
        <v>2201173.4700000002</v>
      </c>
      <c r="F18" s="79">
        <f t="shared" si="0"/>
        <v>2466855.1078290003</v>
      </c>
      <c r="G18" s="80">
        <f t="shared" si="1"/>
        <v>3946968.1725264005</v>
      </c>
      <c r="H18" s="80">
        <f t="shared" si="2"/>
        <v>394696.81725264009</v>
      </c>
      <c r="I18" s="80">
        <f t="shared" si="3"/>
        <v>74992.395278001612</v>
      </c>
      <c r="J18" s="80">
        <f t="shared" si="4"/>
        <v>4416657.3850570414</v>
      </c>
      <c r="K18"/>
      <c r="L18"/>
      <c r="M18"/>
      <c r="N18"/>
      <c r="O18"/>
    </row>
    <row r="19" spans="2:15" ht="15.75">
      <c r="B19" s="178"/>
      <c r="C19" s="78">
        <v>7</v>
      </c>
      <c r="D19" s="78">
        <v>4</v>
      </c>
      <c r="E19" s="79">
        <v>2201173.4700000002</v>
      </c>
      <c r="F19" s="79">
        <f>E19*(1+$F$1)</f>
        <v>2466855.1078290003</v>
      </c>
      <c r="G19" s="80">
        <f>(F19*C19)/30*D19</f>
        <v>2302398.1006404003</v>
      </c>
      <c r="H19" s="80">
        <f t="shared" si="2"/>
        <v>230239.81006404004</v>
      </c>
      <c r="I19" s="80">
        <f t="shared" si="3"/>
        <v>43745.563912167607</v>
      </c>
      <c r="J19" s="80">
        <f t="shared" si="4"/>
        <v>2576383.4746166081</v>
      </c>
      <c r="K19"/>
      <c r="L19"/>
      <c r="M19"/>
      <c r="N19"/>
      <c r="O19"/>
    </row>
    <row r="20" spans="2:15" ht="15.75">
      <c r="B20" s="178" t="s">
        <v>3</v>
      </c>
      <c r="C20" s="78">
        <v>6</v>
      </c>
      <c r="D20" s="78">
        <v>26</v>
      </c>
      <c r="E20" s="79">
        <v>2201173.4700000002</v>
      </c>
      <c r="F20" s="79">
        <f>E20*(1+$F$1)</f>
        <v>2466855.1078290003</v>
      </c>
      <c r="G20" s="80">
        <f>(F20*C20)/30*D20</f>
        <v>12827646.560710801</v>
      </c>
      <c r="H20" s="80">
        <f>G20*10%</f>
        <v>1282764.6560710801</v>
      </c>
      <c r="I20" s="80">
        <f>H20*19%</f>
        <v>243725.28465350522</v>
      </c>
      <c r="J20" s="80">
        <f t="shared" ref="J20" si="10">G20+H20+I20</f>
        <v>14354136.501435386</v>
      </c>
      <c r="K20"/>
      <c r="L20"/>
      <c r="M20"/>
      <c r="N20"/>
      <c r="O20"/>
    </row>
    <row r="21" spans="2:15" ht="15.75">
      <c r="B21" s="178"/>
      <c r="C21" s="78">
        <v>14</v>
      </c>
      <c r="D21" s="78">
        <v>22</v>
      </c>
      <c r="E21" s="79">
        <v>2201173.4700000002</v>
      </c>
      <c r="F21" s="79">
        <f t="shared" ref="F21:F32" si="11">E21*(1+$F$1)</f>
        <v>2466855.1078290003</v>
      </c>
      <c r="G21" s="80">
        <f t="shared" ref="G21:G32" si="12">(F21*C21)/30*D21</f>
        <v>25326379.107044403</v>
      </c>
      <c r="H21" s="80">
        <f t="shared" ref="H21:H32" si="13">G21*10%</f>
        <v>2532637.9107044404</v>
      </c>
      <c r="I21" s="80">
        <f t="shared" ref="I21:I32" si="14">H21*19%</f>
        <v>481201.20303384366</v>
      </c>
      <c r="J21" s="80">
        <f t="shared" ref="J21:J32" si="15">G21+H21+I21</f>
        <v>28340218.220782686</v>
      </c>
      <c r="K21"/>
      <c r="L21"/>
      <c r="M21"/>
      <c r="N21"/>
      <c r="O21"/>
    </row>
    <row r="22" spans="2:15">
      <c r="B22" s="178"/>
      <c r="C22" s="78">
        <v>8</v>
      </c>
      <c r="D22" s="78">
        <v>21</v>
      </c>
      <c r="E22" s="79">
        <v>2201173.4700000002</v>
      </c>
      <c r="F22" s="79">
        <f t="shared" si="11"/>
        <v>2466855.1078290003</v>
      </c>
      <c r="G22" s="80">
        <f t="shared" si="12"/>
        <v>13814388.603842402</v>
      </c>
      <c r="H22" s="80">
        <f t="shared" si="13"/>
        <v>1381438.8603842403</v>
      </c>
      <c r="I22" s="80">
        <f t="shared" si="14"/>
        <v>262473.38347300567</v>
      </c>
      <c r="J22" s="80">
        <f t="shared" si="15"/>
        <v>15458300.847699648</v>
      </c>
    </row>
    <row r="23" spans="2:15">
      <c r="B23" s="178"/>
      <c r="C23" s="78">
        <v>5</v>
      </c>
      <c r="D23" s="78">
        <v>20</v>
      </c>
      <c r="E23" s="79">
        <v>2201173.4700000002</v>
      </c>
      <c r="F23" s="79">
        <f t="shared" si="11"/>
        <v>2466855.1078290003</v>
      </c>
      <c r="G23" s="80">
        <f t="shared" si="12"/>
        <v>8222850.3594300011</v>
      </c>
      <c r="H23" s="80">
        <f t="shared" si="13"/>
        <v>822285.03594300011</v>
      </c>
      <c r="I23" s="80">
        <f t="shared" si="14"/>
        <v>156234.15682917001</v>
      </c>
      <c r="J23" s="80">
        <f t="shared" si="15"/>
        <v>9201369.5522021726</v>
      </c>
    </row>
    <row r="24" spans="2:15">
      <c r="B24" s="178"/>
      <c r="C24" s="78">
        <v>1</v>
      </c>
      <c r="D24" s="78">
        <v>19</v>
      </c>
      <c r="E24" s="79">
        <v>2201173.4700000002</v>
      </c>
      <c r="F24" s="79">
        <f t="shared" ref="F24" si="16">E24*(1+$F$1)</f>
        <v>2466855.1078290003</v>
      </c>
      <c r="G24" s="80">
        <f t="shared" ref="G24" si="17">(F24*C24)/30*D24</f>
        <v>1562341.5682917002</v>
      </c>
      <c r="H24" s="80">
        <f t="shared" ref="H24" si="18">G24*10%</f>
        <v>156234.15682917004</v>
      </c>
      <c r="I24" s="80">
        <f t="shared" ref="I24" si="19">H24*19%</f>
        <v>29684.489797542308</v>
      </c>
      <c r="J24" s="80">
        <f t="shared" ref="J24" si="20">G24+H24+I24</f>
        <v>1748260.2149184125</v>
      </c>
    </row>
    <row r="25" spans="2:15">
      <c r="B25" s="178"/>
      <c r="C25" s="78">
        <v>8</v>
      </c>
      <c r="D25" s="78">
        <v>18</v>
      </c>
      <c r="E25" s="79">
        <v>2201173.4700000002</v>
      </c>
      <c r="F25" s="79">
        <f t="shared" si="11"/>
        <v>2466855.1078290003</v>
      </c>
      <c r="G25" s="80">
        <f t="shared" si="12"/>
        <v>11840904.517579202</v>
      </c>
      <c r="H25" s="80">
        <f t="shared" si="13"/>
        <v>1184090.4517579202</v>
      </c>
      <c r="I25" s="80">
        <f t="shared" si="14"/>
        <v>224977.18583400483</v>
      </c>
      <c r="J25" s="80">
        <f t="shared" si="15"/>
        <v>13249972.155171128</v>
      </c>
    </row>
    <row r="26" spans="2:15">
      <c r="B26" s="178"/>
      <c r="C26" s="78">
        <v>1</v>
      </c>
      <c r="D26" s="78">
        <v>17</v>
      </c>
      <c r="E26" s="79">
        <v>2201173.4700000002</v>
      </c>
      <c r="F26" s="79">
        <f t="shared" ref="F26" si="21">E26*(1+$F$1)</f>
        <v>2466855.1078290003</v>
      </c>
      <c r="G26" s="80">
        <f t="shared" ref="G26" si="22">(F26*C26)/30*D26</f>
        <v>1397884.5611031002</v>
      </c>
      <c r="H26" s="80">
        <f t="shared" ref="H26" si="23">G26*10%</f>
        <v>139788.45611031001</v>
      </c>
      <c r="I26" s="80">
        <f t="shared" ref="I26" si="24">H26*19%</f>
        <v>26559.806660958904</v>
      </c>
      <c r="J26" s="80">
        <f t="shared" ref="J26" si="25">G26+H26+I26</f>
        <v>1564232.823874369</v>
      </c>
    </row>
    <row r="27" spans="2:15">
      <c r="B27" s="178"/>
      <c r="C27" s="78">
        <v>3</v>
      </c>
      <c r="D27" s="78">
        <v>14</v>
      </c>
      <c r="E27" s="79">
        <v>2201173.4700000002</v>
      </c>
      <c r="F27" s="79">
        <f t="shared" si="11"/>
        <v>2466855.1078290003</v>
      </c>
      <c r="G27" s="80">
        <f t="shared" si="12"/>
        <v>3453597.1509606</v>
      </c>
      <c r="H27" s="80">
        <f t="shared" si="13"/>
        <v>345359.71509606001</v>
      </c>
      <c r="I27" s="80">
        <f t="shared" si="14"/>
        <v>65618.345868251403</v>
      </c>
      <c r="J27" s="80">
        <f t="shared" si="15"/>
        <v>3864575.2119249115</v>
      </c>
    </row>
    <row r="28" spans="2:15">
      <c r="B28" s="178"/>
      <c r="C28" s="78">
        <v>2</v>
      </c>
      <c r="D28" s="78">
        <v>11</v>
      </c>
      <c r="E28" s="79">
        <v>2201173.4700000002</v>
      </c>
      <c r="F28" s="79">
        <f t="shared" si="11"/>
        <v>2466855.1078290003</v>
      </c>
      <c r="G28" s="80">
        <f t="shared" si="12"/>
        <v>1809027.0790746002</v>
      </c>
      <c r="H28" s="80">
        <f t="shared" si="13"/>
        <v>180902.70790746005</v>
      </c>
      <c r="I28" s="80">
        <f t="shared" si="14"/>
        <v>34371.514502417413</v>
      </c>
      <c r="J28" s="80">
        <f t="shared" si="15"/>
        <v>2024301.3014844777</v>
      </c>
    </row>
    <row r="29" spans="2:15">
      <c r="B29" s="178"/>
      <c r="C29" s="78">
        <v>4</v>
      </c>
      <c r="D29" s="78">
        <v>9</v>
      </c>
      <c r="E29" s="79">
        <v>2201173.4700000002</v>
      </c>
      <c r="F29" s="79">
        <f t="shared" si="11"/>
        <v>2466855.1078290003</v>
      </c>
      <c r="G29" s="80">
        <f t="shared" si="12"/>
        <v>2960226.1293948004</v>
      </c>
      <c r="H29" s="80">
        <f t="shared" si="13"/>
        <v>296022.61293948005</v>
      </c>
      <c r="I29" s="80">
        <f t="shared" si="14"/>
        <v>56244.296458501209</v>
      </c>
      <c r="J29" s="80">
        <f t="shared" si="15"/>
        <v>3312493.038792782</v>
      </c>
    </row>
    <row r="30" spans="2:15">
      <c r="B30" s="178"/>
      <c r="C30" s="78">
        <v>1</v>
      </c>
      <c r="D30" s="78">
        <v>8</v>
      </c>
      <c r="E30" s="79">
        <v>2201173.4700000002</v>
      </c>
      <c r="F30" s="79">
        <f t="shared" si="11"/>
        <v>2466855.1078290003</v>
      </c>
      <c r="G30" s="80">
        <f t="shared" si="12"/>
        <v>657828.02875440009</v>
      </c>
      <c r="H30" s="80">
        <f t="shared" si="13"/>
        <v>65782.802875440015</v>
      </c>
      <c r="I30" s="80">
        <f t="shared" si="14"/>
        <v>12498.732546333604</v>
      </c>
      <c r="J30" s="80">
        <f t="shared" si="15"/>
        <v>736109.56417617365</v>
      </c>
    </row>
    <row r="31" spans="2:15">
      <c r="B31" s="178"/>
      <c r="C31" s="78">
        <v>6</v>
      </c>
      <c r="D31" s="78">
        <v>6</v>
      </c>
      <c r="E31" s="79">
        <v>2201173.4700000002</v>
      </c>
      <c r="F31" s="79">
        <f t="shared" si="11"/>
        <v>2466855.1078290003</v>
      </c>
      <c r="G31" s="80">
        <f t="shared" si="12"/>
        <v>2960226.1293947999</v>
      </c>
      <c r="H31" s="80">
        <f t="shared" si="13"/>
        <v>296022.61293947999</v>
      </c>
      <c r="I31" s="80">
        <f t="shared" si="14"/>
        <v>56244.296458501201</v>
      </c>
      <c r="J31" s="80">
        <f t="shared" si="15"/>
        <v>3312493.0387927815</v>
      </c>
    </row>
    <row r="32" spans="2:15">
      <c r="B32" s="178"/>
      <c r="C32" s="78">
        <v>5</v>
      </c>
      <c r="D32" s="78">
        <v>4</v>
      </c>
      <c r="E32" s="79">
        <v>2201173.4700000002</v>
      </c>
      <c r="F32" s="79">
        <f t="shared" si="11"/>
        <v>2466855.1078290003</v>
      </c>
      <c r="G32" s="80">
        <f t="shared" si="12"/>
        <v>1644570.0718860002</v>
      </c>
      <c r="H32" s="80">
        <f t="shared" si="13"/>
        <v>164457.00718860002</v>
      </c>
      <c r="I32" s="80">
        <f t="shared" si="14"/>
        <v>31246.831365834005</v>
      </c>
      <c r="J32" s="80">
        <f t="shared" si="15"/>
        <v>1840273.9104404342</v>
      </c>
    </row>
    <row r="33" spans="2:12">
      <c r="B33" s="81"/>
      <c r="C33" s="82">
        <f>SUM(C3:C32)</f>
        <v>207</v>
      </c>
      <c r="D33" s="83"/>
      <c r="E33" s="84" t="s">
        <v>927</v>
      </c>
      <c r="F33" s="84"/>
      <c r="G33" s="85">
        <f>SUM(G3:G32)</f>
        <v>310741515.08285981</v>
      </c>
      <c r="J33" s="85">
        <f>SUM(J3:J32)</f>
        <v>347719755.37772012</v>
      </c>
    </row>
    <row r="34" spans="2:12" ht="38.25" customHeight="1">
      <c r="B34" s="81"/>
      <c r="C34" s="86"/>
      <c r="D34" s="83"/>
      <c r="E34" s="179" t="s">
        <v>1180</v>
      </c>
      <c r="F34" s="180"/>
      <c r="G34" s="87">
        <f>F20/30*6</f>
        <v>493371.02156580007</v>
      </c>
    </row>
    <row r="35" spans="2:12">
      <c r="B35" s="81"/>
      <c r="C35" s="86"/>
      <c r="D35" s="83"/>
      <c r="E35" s="88"/>
      <c r="F35" s="88"/>
      <c r="G35" s="89">
        <f>G33-G34</f>
        <v>310248144.06129402</v>
      </c>
    </row>
    <row r="36" spans="2:12">
      <c r="B36" s="81"/>
      <c r="C36" s="81"/>
      <c r="D36" s="83"/>
      <c r="E36" s="90" t="s">
        <v>928</v>
      </c>
      <c r="F36" s="90"/>
      <c r="G36" s="91">
        <f>G35*10%</f>
        <v>31024814.406129405</v>
      </c>
      <c r="J36" s="152"/>
      <c r="L36" s="152"/>
    </row>
    <row r="37" spans="2:12">
      <c r="B37" s="81"/>
      <c r="C37" s="81"/>
      <c r="D37" s="83"/>
      <c r="E37" s="90" t="s">
        <v>50</v>
      </c>
      <c r="F37" s="90"/>
      <c r="G37" s="91">
        <f>G35*10%*19%</f>
        <v>5894714.7371645868</v>
      </c>
    </row>
    <row r="38" spans="2:12">
      <c r="B38" s="81"/>
      <c r="C38" s="81"/>
      <c r="D38" s="83"/>
      <c r="E38" s="92" t="s">
        <v>929</v>
      </c>
      <c r="F38" s="92"/>
      <c r="G38" s="93">
        <f>SUM(G35:G37)</f>
        <v>347167673.20458806</v>
      </c>
      <c r="I38" s="94"/>
      <c r="J38" s="94"/>
    </row>
    <row r="41" spans="2:12">
      <c r="G41" s="153"/>
    </row>
  </sheetData>
  <autoFilter ref="B2:J19" xr:uid="{33775A95-78F4-479E-91BD-920EE6FD737C}"/>
  <mergeCells count="3">
    <mergeCell ref="B4:B19"/>
    <mergeCell ref="B20:B32"/>
    <mergeCell ref="E34:F34"/>
  </mergeCells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42BDF-70E1-492B-AD5A-C930F1AB537E}">
  <dimension ref="A1:X132"/>
  <sheetViews>
    <sheetView tabSelected="1" topLeftCell="A119" workbookViewId="0">
      <selection activeCell="A73" sqref="A73"/>
    </sheetView>
  </sheetViews>
  <sheetFormatPr baseColWidth="10" defaultColWidth="10" defaultRowHeight="15"/>
  <cols>
    <col min="1" max="1" width="25.75" style="96" customWidth="1"/>
    <col min="2" max="2" width="19.625" style="157" customWidth="1"/>
    <col min="3" max="3" width="11.625" style="97" bestFit="1" customWidth="1"/>
    <col min="4" max="4" width="10" style="97"/>
    <col min="5" max="5" width="11.625" style="97" bestFit="1" customWidth="1"/>
    <col min="6" max="7" width="11" style="97" customWidth="1"/>
    <col min="8" max="8" width="13.625" style="117" bestFit="1" customWidth="1"/>
    <col min="9" max="11" width="13.625" style="117" customWidth="1"/>
    <col min="12" max="12" width="7.375" style="97" customWidth="1"/>
    <col min="13" max="13" width="7.375" style="96" customWidth="1"/>
    <col min="14" max="14" width="25.625" style="97" customWidth="1"/>
    <col min="15" max="15" width="10.125" style="97" customWidth="1"/>
    <col min="16" max="17" width="10.125" style="97" bestFit="1" customWidth="1"/>
    <col min="18" max="18" width="10.25" style="97" bestFit="1" customWidth="1"/>
    <col min="19" max="19" width="13.75" style="97" bestFit="1" customWidth="1"/>
    <col min="20" max="23" width="13.75" style="97" customWidth="1"/>
    <col min="24" max="29" width="10" style="97"/>
    <col min="30" max="30" width="10.25" style="97" bestFit="1" customWidth="1"/>
    <col min="31" max="32" width="10" style="97"/>
    <col min="33" max="33" width="10.25" style="97" bestFit="1" customWidth="1"/>
    <col min="34" max="16384" width="10" style="97"/>
  </cols>
  <sheetData>
    <row r="1" spans="1:24" ht="34.5" customHeight="1">
      <c r="A1" s="202" t="s">
        <v>45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95">
        <v>0.1207</v>
      </c>
      <c r="N1" s="203" t="s">
        <v>930</v>
      </c>
      <c r="O1" s="204"/>
      <c r="P1" s="204"/>
      <c r="Q1" s="204"/>
      <c r="R1" s="204"/>
      <c r="S1" s="204"/>
      <c r="T1" s="204"/>
      <c r="U1" s="204"/>
    </row>
    <row r="2" spans="1:24" s="102" customFormat="1" ht="25.5">
      <c r="A2" s="99" t="s">
        <v>2</v>
      </c>
      <c r="B2" s="155" t="s">
        <v>1201</v>
      </c>
      <c r="C2" s="154" t="s">
        <v>922</v>
      </c>
      <c r="D2" s="98" t="s">
        <v>923</v>
      </c>
      <c r="E2" s="98" t="s">
        <v>931</v>
      </c>
      <c r="F2" s="98" t="s">
        <v>924</v>
      </c>
      <c r="G2" s="99" t="s">
        <v>925</v>
      </c>
      <c r="H2" s="100" t="s">
        <v>926</v>
      </c>
      <c r="I2" s="101" t="s">
        <v>928</v>
      </c>
      <c r="J2" s="101" t="s">
        <v>50</v>
      </c>
      <c r="K2" s="101" t="s">
        <v>929</v>
      </c>
      <c r="N2" s="103" t="s">
        <v>2</v>
      </c>
      <c r="O2" s="155" t="s">
        <v>1201</v>
      </c>
      <c r="P2" s="103" t="s">
        <v>922</v>
      </c>
      <c r="Q2" s="103" t="s">
        <v>923</v>
      </c>
      <c r="R2" s="103" t="s">
        <v>931</v>
      </c>
      <c r="S2" s="103" t="s">
        <v>924</v>
      </c>
      <c r="T2" s="99" t="s">
        <v>925</v>
      </c>
      <c r="U2" s="104" t="s">
        <v>926</v>
      </c>
      <c r="V2" s="105" t="s">
        <v>928</v>
      </c>
      <c r="W2" s="105" t="s">
        <v>50</v>
      </c>
      <c r="X2" s="105" t="s">
        <v>927</v>
      </c>
    </row>
    <row r="3" spans="1:24" ht="33" customHeight="1">
      <c r="A3" s="205" t="s">
        <v>34</v>
      </c>
      <c r="B3" s="206" t="s">
        <v>1182</v>
      </c>
      <c r="C3" s="207">
        <v>7</v>
      </c>
      <c r="D3" s="208">
        <v>21</v>
      </c>
      <c r="E3" s="208">
        <f>D3</f>
        <v>21</v>
      </c>
      <c r="F3" s="209">
        <v>2201173.4700000002</v>
      </c>
      <c r="G3" s="209">
        <f>F3*(1+$L$1)</f>
        <v>2466855.1078290003</v>
      </c>
      <c r="H3" s="210">
        <f>(C3*G3)/30*E3</f>
        <v>12087590.028362101</v>
      </c>
      <c r="I3" s="210">
        <f>H3*10%</f>
        <v>1208759.0028362102</v>
      </c>
      <c r="J3" s="210">
        <f>I3*19%</f>
        <v>229664.21053887994</v>
      </c>
      <c r="K3" s="210">
        <f>H3+I3+J3</f>
        <v>13526013.241737191</v>
      </c>
      <c r="N3" s="161" t="s">
        <v>5</v>
      </c>
      <c r="O3" s="162" t="s">
        <v>1184</v>
      </c>
      <c r="P3" s="109">
        <v>1</v>
      </c>
      <c r="Q3" s="106">
        <v>22</v>
      </c>
      <c r="R3" s="106">
        <f>Q3</f>
        <v>22</v>
      </c>
      <c r="S3" s="107">
        <v>2201173.4700000002</v>
      </c>
      <c r="T3" s="110">
        <f>S3*(1+$L$1)</f>
        <v>2466855.1078290003</v>
      </c>
      <c r="U3" s="111">
        <f>(P3*T3)/30*R3</f>
        <v>1809027.0790746002</v>
      </c>
      <c r="V3" s="108">
        <f>U3*10%</f>
        <v>180902.70790746005</v>
      </c>
      <c r="W3" s="108">
        <f>V3*19%</f>
        <v>34371.514502417413</v>
      </c>
      <c r="X3" s="108">
        <f>U3+V3+W3</f>
        <v>2024301.3014844777</v>
      </c>
    </row>
    <row r="4" spans="1:24" ht="22.5" customHeight="1">
      <c r="A4" s="205"/>
      <c r="B4" s="211"/>
      <c r="C4" s="207">
        <v>1</v>
      </c>
      <c r="D4" s="208">
        <v>13</v>
      </c>
      <c r="E4" s="208">
        <f t="shared" ref="E4:E74" si="0">D4</f>
        <v>13</v>
      </c>
      <c r="F4" s="209">
        <v>2201173.4700000002</v>
      </c>
      <c r="G4" s="209">
        <f t="shared" ref="G4:G68" si="1">F4*(1+$L$1)</f>
        <v>2466855.1078290003</v>
      </c>
      <c r="H4" s="210">
        <f t="shared" ref="H4:H68" si="2">(C4*G4)/30*E4</f>
        <v>1068970.5467259001</v>
      </c>
      <c r="I4" s="210">
        <f t="shared" ref="I4:I74" si="3">H4*10%</f>
        <v>106897.05467259002</v>
      </c>
      <c r="J4" s="210">
        <f t="shared" ref="J4:J74" si="4">I4*19%</f>
        <v>20310.440387792103</v>
      </c>
      <c r="K4" s="210">
        <f t="shared" ref="K4:K73" si="5">H4+I4+J4</f>
        <v>1196178.0417862823</v>
      </c>
      <c r="P4" s="112">
        <f>SUM(P3)</f>
        <v>1</v>
      </c>
      <c r="Q4" s="112"/>
      <c r="R4" s="112">
        <f>SUM(R3)</f>
        <v>22</v>
      </c>
      <c r="S4" s="107">
        <f t="shared" ref="S4:W4" si="6">SUM(S3)</f>
        <v>2201173.4700000002</v>
      </c>
      <c r="T4" s="110"/>
      <c r="U4" s="111">
        <f>SUM(U3)</f>
        <v>1809027.0790746002</v>
      </c>
      <c r="V4" s="108">
        <f t="shared" si="6"/>
        <v>180902.70790746005</v>
      </c>
      <c r="W4" s="108">
        <f t="shared" si="6"/>
        <v>34371.514502417413</v>
      </c>
      <c r="X4" s="108">
        <f>SUM(X3)</f>
        <v>2024301.3014844777</v>
      </c>
    </row>
    <row r="5" spans="1:24" ht="27.75" customHeight="1">
      <c r="A5" s="212" t="s">
        <v>932</v>
      </c>
      <c r="B5" s="206" t="s">
        <v>1186</v>
      </c>
      <c r="C5" s="207">
        <v>6</v>
      </c>
      <c r="D5" s="208">
        <v>26</v>
      </c>
      <c r="E5" s="208">
        <f t="shared" si="0"/>
        <v>26</v>
      </c>
      <c r="F5" s="209">
        <v>2201173.4700000002</v>
      </c>
      <c r="G5" s="209">
        <f t="shared" si="1"/>
        <v>2466855.1078290003</v>
      </c>
      <c r="H5" s="210">
        <f t="shared" si="2"/>
        <v>12827646.560710801</v>
      </c>
      <c r="I5" s="210">
        <f t="shared" si="3"/>
        <v>1282764.6560710801</v>
      </c>
      <c r="J5" s="210">
        <f t="shared" si="4"/>
        <v>243725.28465350522</v>
      </c>
      <c r="K5" s="210">
        <f t="shared" si="5"/>
        <v>14354136.501435386</v>
      </c>
    </row>
    <row r="6" spans="1:24" ht="19.5" customHeight="1">
      <c r="A6" s="213"/>
      <c r="B6" s="214"/>
      <c r="C6" s="207">
        <v>1</v>
      </c>
      <c r="D6" s="208">
        <v>13</v>
      </c>
      <c r="E6" s="208">
        <f t="shared" si="0"/>
        <v>13</v>
      </c>
      <c r="F6" s="209">
        <v>2201173.4700000002</v>
      </c>
      <c r="G6" s="209">
        <f t="shared" si="1"/>
        <v>2466855.1078290003</v>
      </c>
      <c r="H6" s="210">
        <f t="shared" si="2"/>
        <v>1068970.5467259001</v>
      </c>
      <c r="I6" s="210">
        <f t="shared" si="3"/>
        <v>106897.05467259002</v>
      </c>
      <c r="J6" s="210">
        <f t="shared" si="4"/>
        <v>20310.440387792103</v>
      </c>
      <c r="K6" s="210">
        <f t="shared" si="5"/>
        <v>1196178.0417862823</v>
      </c>
    </row>
    <row r="7" spans="1:24" ht="19.5" customHeight="1">
      <c r="A7" s="215"/>
      <c r="B7" s="211"/>
      <c r="C7" s="207">
        <v>1</v>
      </c>
      <c r="D7" s="208">
        <v>4</v>
      </c>
      <c r="E7" s="208">
        <f t="shared" si="0"/>
        <v>4</v>
      </c>
      <c r="F7" s="209">
        <v>2201173.4700000002</v>
      </c>
      <c r="G7" s="209">
        <f t="shared" si="1"/>
        <v>2466855.1078290003</v>
      </c>
      <c r="H7" s="210">
        <f t="shared" si="2"/>
        <v>328914.01437720004</v>
      </c>
      <c r="I7" s="210">
        <f t="shared" si="3"/>
        <v>32891.401437720007</v>
      </c>
      <c r="J7" s="210">
        <f t="shared" si="4"/>
        <v>6249.3662731668019</v>
      </c>
      <c r="K7" s="210">
        <f t="shared" si="5"/>
        <v>368054.78208808682</v>
      </c>
    </row>
    <row r="8" spans="1:24" ht="27" customHeight="1">
      <c r="A8" s="205" t="s">
        <v>37</v>
      </c>
      <c r="B8" s="206" t="s">
        <v>1183</v>
      </c>
      <c r="C8" s="207">
        <v>5</v>
      </c>
      <c r="D8" s="208">
        <v>18</v>
      </c>
      <c r="E8" s="208">
        <f t="shared" si="0"/>
        <v>18</v>
      </c>
      <c r="F8" s="209">
        <v>2201173.4700000002</v>
      </c>
      <c r="G8" s="209">
        <f t="shared" si="1"/>
        <v>2466855.1078290003</v>
      </c>
      <c r="H8" s="210">
        <f t="shared" si="2"/>
        <v>7400565.3234870005</v>
      </c>
      <c r="I8" s="210">
        <f t="shared" si="3"/>
        <v>740056.5323487001</v>
      </c>
      <c r="J8" s="210">
        <f t="shared" si="4"/>
        <v>140610.74114625301</v>
      </c>
      <c r="K8" s="210">
        <f t="shared" si="5"/>
        <v>8281232.5969819538</v>
      </c>
    </row>
    <row r="9" spans="1:24" ht="27" customHeight="1">
      <c r="A9" s="205"/>
      <c r="B9" s="211"/>
      <c r="C9" s="207">
        <v>2</v>
      </c>
      <c r="D9" s="208">
        <v>8</v>
      </c>
      <c r="E9" s="208">
        <f t="shared" si="0"/>
        <v>8</v>
      </c>
      <c r="F9" s="209">
        <v>2201173.4700000002</v>
      </c>
      <c r="G9" s="209">
        <f t="shared" si="1"/>
        <v>2466855.1078290003</v>
      </c>
      <c r="H9" s="210">
        <f t="shared" si="2"/>
        <v>1315656.0575088002</v>
      </c>
      <c r="I9" s="210">
        <f t="shared" si="3"/>
        <v>131565.60575088003</v>
      </c>
      <c r="J9" s="210">
        <f t="shared" si="4"/>
        <v>24997.465092667208</v>
      </c>
      <c r="K9" s="210">
        <f t="shared" si="5"/>
        <v>1472219.1283523473</v>
      </c>
    </row>
    <row r="10" spans="1:24" ht="57" customHeight="1">
      <c r="A10" s="216" t="s">
        <v>38</v>
      </c>
      <c r="B10" s="217" t="s">
        <v>1183</v>
      </c>
      <c r="C10" s="207">
        <v>1</v>
      </c>
      <c r="D10" s="208">
        <v>18</v>
      </c>
      <c r="E10" s="208">
        <f t="shared" si="0"/>
        <v>18</v>
      </c>
      <c r="F10" s="209">
        <v>2201173.4700000002</v>
      </c>
      <c r="G10" s="209">
        <f t="shared" si="1"/>
        <v>2466855.1078290003</v>
      </c>
      <c r="H10" s="210">
        <f t="shared" si="2"/>
        <v>1480113.0646974002</v>
      </c>
      <c r="I10" s="210">
        <f t="shared" si="3"/>
        <v>148011.30646974003</v>
      </c>
      <c r="J10" s="210">
        <f t="shared" si="4"/>
        <v>28122.148229250604</v>
      </c>
      <c r="K10" s="210">
        <f t="shared" si="5"/>
        <v>1656246.519396391</v>
      </c>
    </row>
    <row r="11" spans="1:24" ht="30">
      <c r="A11" s="216" t="s">
        <v>7</v>
      </c>
      <c r="B11" s="217" t="s">
        <v>1184</v>
      </c>
      <c r="C11" s="207">
        <v>1</v>
      </c>
      <c r="D11" s="208">
        <v>20</v>
      </c>
      <c r="E11" s="208">
        <f t="shared" si="0"/>
        <v>20</v>
      </c>
      <c r="F11" s="209">
        <v>2201173.4700000002</v>
      </c>
      <c r="G11" s="209">
        <f t="shared" si="1"/>
        <v>2466855.1078290003</v>
      </c>
      <c r="H11" s="210">
        <f t="shared" si="2"/>
        <v>1644570.0718860002</v>
      </c>
      <c r="I11" s="210">
        <f t="shared" si="3"/>
        <v>164457.00718860002</v>
      </c>
      <c r="J11" s="210">
        <f t="shared" si="4"/>
        <v>31246.831365834005</v>
      </c>
      <c r="K11" s="210">
        <f t="shared" si="5"/>
        <v>1840273.9104404342</v>
      </c>
    </row>
    <row r="12" spans="1:24" ht="30">
      <c r="A12" s="216" t="s">
        <v>8</v>
      </c>
      <c r="B12" s="217" t="s">
        <v>1184</v>
      </c>
      <c r="C12" s="207">
        <v>1</v>
      </c>
      <c r="D12" s="208">
        <v>6</v>
      </c>
      <c r="E12" s="208">
        <f t="shared" si="0"/>
        <v>6</v>
      </c>
      <c r="F12" s="209">
        <v>2201173.4700000002</v>
      </c>
      <c r="G12" s="209">
        <f t="shared" si="1"/>
        <v>2466855.1078290003</v>
      </c>
      <c r="H12" s="210">
        <f t="shared" si="2"/>
        <v>493371.02156580007</v>
      </c>
      <c r="I12" s="210">
        <f t="shared" si="3"/>
        <v>49337.102156580011</v>
      </c>
      <c r="J12" s="210">
        <f t="shared" si="4"/>
        <v>9374.0494097502014</v>
      </c>
      <c r="K12" s="210">
        <f t="shared" si="5"/>
        <v>552082.17313213018</v>
      </c>
    </row>
    <row r="13" spans="1:24" ht="26.25" customHeight="1">
      <c r="A13" s="218" t="s">
        <v>12</v>
      </c>
      <c r="B13" s="206" t="s">
        <v>1184</v>
      </c>
      <c r="C13" s="207">
        <v>3</v>
      </c>
      <c r="D13" s="208">
        <v>27</v>
      </c>
      <c r="E13" s="208">
        <f t="shared" si="0"/>
        <v>27</v>
      </c>
      <c r="F13" s="209">
        <v>2201173.4700000002</v>
      </c>
      <c r="G13" s="209">
        <f t="shared" si="1"/>
        <v>2466855.1078290003</v>
      </c>
      <c r="H13" s="210">
        <f t="shared" si="2"/>
        <v>6660508.7911382997</v>
      </c>
      <c r="I13" s="210">
        <f t="shared" si="3"/>
        <v>666050.87911383004</v>
      </c>
      <c r="J13" s="210">
        <f t="shared" si="4"/>
        <v>126549.66703162772</v>
      </c>
      <c r="K13" s="210">
        <f t="shared" si="5"/>
        <v>7453109.3372837575</v>
      </c>
    </row>
    <row r="14" spans="1:24" ht="26.25" customHeight="1">
      <c r="A14" s="219"/>
      <c r="B14" s="214"/>
      <c r="C14" s="207">
        <v>1</v>
      </c>
      <c r="D14" s="208">
        <v>21</v>
      </c>
      <c r="E14" s="208">
        <f t="shared" si="0"/>
        <v>21</v>
      </c>
      <c r="F14" s="209">
        <v>2201173.4700000002</v>
      </c>
      <c r="G14" s="209">
        <f t="shared" si="1"/>
        <v>2466855.1078290003</v>
      </c>
      <c r="H14" s="210">
        <f t="shared" si="2"/>
        <v>1726798.5754803002</v>
      </c>
      <c r="I14" s="210">
        <f t="shared" si="3"/>
        <v>172679.85754803004</v>
      </c>
      <c r="J14" s="210">
        <f t="shared" si="4"/>
        <v>32809.172934125709</v>
      </c>
      <c r="K14" s="210">
        <f t="shared" si="5"/>
        <v>1932287.605962456</v>
      </c>
    </row>
    <row r="15" spans="1:24" ht="26.25" customHeight="1">
      <c r="A15" s="219"/>
      <c r="B15" s="211"/>
      <c r="C15" s="207">
        <v>2</v>
      </c>
      <c r="D15" s="208">
        <v>14</v>
      </c>
      <c r="E15" s="208">
        <f t="shared" si="0"/>
        <v>14</v>
      </c>
      <c r="F15" s="209">
        <v>2201173.4700000002</v>
      </c>
      <c r="G15" s="209">
        <f t="shared" si="1"/>
        <v>2466855.1078290003</v>
      </c>
      <c r="H15" s="210">
        <f t="shared" si="2"/>
        <v>2302398.1006404003</v>
      </c>
      <c r="I15" s="210">
        <f t="shared" si="3"/>
        <v>230239.81006404004</v>
      </c>
      <c r="J15" s="210">
        <f t="shared" si="4"/>
        <v>43745.563912167607</v>
      </c>
      <c r="K15" s="210">
        <f t="shared" si="5"/>
        <v>2576383.4746166081</v>
      </c>
    </row>
    <row r="16" spans="1:24" ht="30">
      <c r="A16" s="216" t="s">
        <v>9</v>
      </c>
      <c r="B16" s="217" t="s">
        <v>1184</v>
      </c>
      <c r="C16" s="220">
        <v>1</v>
      </c>
      <c r="D16" s="221">
        <v>9</v>
      </c>
      <c r="E16" s="208">
        <f t="shared" si="0"/>
        <v>9</v>
      </c>
      <c r="F16" s="209">
        <v>2201173.4700000002</v>
      </c>
      <c r="G16" s="209">
        <f t="shared" si="1"/>
        <v>2466855.1078290003</v>
      </c>
      <c r="H16" s="210">
        <f t="shared" si="2"/>
        <v>740056.5323487001</v>
      </c>
      <c r="I16" s="210">
        <f t="shared" si="3"/>
        <v>74005.653234870013</v>
      </c>
      <c r="J16" s="210">
        <f t="shared" si="4"/>
        <v>14061.074114625302</v>
      </c>
      <c r="K16" s="210">
        <f t="shared" si="5"/>
        <v>828123.2596981955</v>
      </c>
    </row>
    <row r="17" spans="1:11" ht="45">
      <c r="A17" s="216" t="s">
        <v>10</v>
      </c>
      <c r="B17" s="217" t="s">
        <v>1184</v>
      </c>
      <c r="C17" s="207">
        <v>1</v>
      </c>
      <c r="D17" s="208">
        <v>9</v>
      </c>
      <c r="E17" s="208">
        <f t="shared" si="0"/>
        <v>9</v>
      </c>
      <c r="F17" s="209">
        <v>2201173.4700000002</v>
      </c>
      <c r="G17" s="209">
        <f t="shared" si="1"/>
        <v>2466855.1078290003</v>
      </c>
      <c r="H17" s="210">
        <f t="shared" si="2"/>
        <v>740056.5323487001</v>
      </c>
      <c r="I17" s="210">
        <f t="shared" si="3"/>
        <v>74005.653234870013</v>
      </c>
      <c r="J17" s="210">
        <f t="shared" si="4"/>
        <v>14061.074114625302</v>
      </c>
      <c r="K17" s="210">
        <f t="shared" si="5"/>
        <v>828123.2596981955</v>
      </c>
    </row>
    <row r="18" spans="1:11" ht="21.75" customHeight="1">
      <c r="A18" s="218" t="s">
        <v>5</v>
      </c>
      <c r="B18" s="206" t="s">
        <v>1184</v>
      </c>
      <c r="C18" s="207">
        <v>20</v>
      </c>
      <c r="D18" s="208">
        <v>27</v>
      </c>
      <c r="E18" s="208">
        <f t="shared" si="0"/>
        <v>27</v>
      </c>
      <c r="F18" s="209">
        <v>2201173.4700000002</v>
      </c>
      <c r="G18" s="209">
        <f t="shared" si="1"/>
        <v>2466855.1078290003</v>
      </c>
      <c r="H18" s="210">
        <f t="shared" si="2"/>
        <v>44403391.940922007</v>
      </c>
      <c r="I18" s="210">
        <f t="shared" si="3"/>
        <v>4440339.1940922011</v>
      </c>
      <c r="J18" s="210">
        <f t="shared" si="4"/>
        <v>843664.4468775182</v>
      </c>
      <c r="K18" s="210">
        <f t="shared" si="5"/>
        <v>49687395.581891723</v>
      </c>
    </row>
    <row r="19" spans="1:11" ht="21.75" customHeight="1">
      <c r="A19" s="219"/>
      <c r="B19" s="214"/>
      <c r="C19" s="207">
        <v>4</v>
      </c>
      <c r="D19" s="208">
        <v>26</v>
      </c>
      <c r="E19" s="208">
        <f t="shared" si="0"/>
        <v>26</v>
      </c>
      <c r="F19" s="209">
        <v>2201173.4700000002</v>
      </c>
      <c r="G19" s="209">
        <f t="shared" si="1"/>
        <v>2466855.1078290003</v>
      </c>
      <c r="H19" s="210">
        <f t="shared" si="2"/>
        <v>8551764.3738072012</v>
      </c>
      <c r="I19" s="210">
        <f t="shared" si="3"/>
        <v>855176.43738072016</v>
      </c>
      <c r="J19" s="210">
        <f t="shared" si="4"/>
        <v>162483.52310233683</v>
      </c>
      <c r="K19" s="210">
        <f t="shared" si="5"/>
        <v>9569424.3342902586</v>
      </c>
    </row>
    <row r="20" spans="1:11" ht="21.75" customHeight="1">
      <c r="A20" s="219"/>
      <c r="B20" s="214"/>
      <c r="C20" s="207">
        <v>1</v>
      </c>
      <c r="D20" s="208">
        <v>22</v>
      </c>
      <c r="E20" s="208">
        <f t="shared" si="0"/>
        <v>22</v>
      </c>
      <c r="F20" s="209">
        <v>2201173.4700000002</v>
      </c>
      <c r="G20" s="209">
        <f t="shared" si="1"/>
        <v>2466855.1078290003</v>
      </c>
      <c r="H20" s="210">
        <f t="shared" si="2"/>
        <v>1809027.0790746002</v>
      </c>
      <c r="I20" s="210">
        <f t="shared" si="3"/>
        <v>180902.70790746005</v>
      </c>
      <c r="J20" s="210">
        <f t="shared" si="4"/>
        <v>34371.514502417413</v>
      </c>
      <c r="K20" s="210">
        <f t="shared" si="5"/>
        <v>2024301.3014844777</v>
      </c>
    </row>
    <row r="21" spans="1:11" ht="21.75" customHeight="1">
      <c r="A21" s="219"/>
      <c r="B21" s="214"/>
      <c r="C21" s="207">
        <v>5</v>
      </c>
      <c r="D21" s="208">
        <v>20</v>
      </c>
      <c r="E21" s="208">
        <f t="shared" si="0"/>
        <v>20</v>
      </c>
      <c r="F21" s="209">
        <v>2201173.4700000002</v>
      </c>
      <c r="G21" s="209">
        <f t="shared" si="1"/>
        <v>2466855.1078290003</v>
      </c>
      <c r="H21" s="210">
        <f t="shared" si="2"/>
        <v>8222850.3594300011</v>
      </c>
      <c r="I21" s="210">
        <f t="shared" si="3"/>
        <v>822285.03594300011</v>
      </c>
      <c r="J21" s="210">
        <f t="shared" si="4"/>
        <v>156234.15682917001</v>
      </c>
      <c r="K21" s="210">
        <f t="shared" si="5"/>
        <v>9201369.5522021726</v>
      </c>
    </row>
    <row r="22" spans="1:11" ht="21.75" customHeight="1">
      <c r="A22" s="219"/>
      <c r="B22" s="214"/>
      <c r="C22" s="207">
        <v>1</v>
      </c>
      <c r="D22" s="208">
        <v>19</v>
      </c>
      <c r="E22" s="208">
        <f t="shared" si="0"/>
        <v>19</v>
      </c>
      <c r="F22" s="209">
        <v>2201173.4700000002</v>
      </c>
      <c r="G22" s="209">
        <f t="shared" si="1"/>
        <v>2466855.1078290003</v>
      </c>
      <c r="H22" s="210">
        <f t="shared" si="2"/>
        <v>1562341.5682917002</v>
      </c>
      <c r="I22" s="210">
        <f t="shared" si="3"/>
        <v>156234.15682917004</v>
      </c>
      <c r="J22" s="210">
        <f t="shared" si="4"/>
        <v>29684.489797542308</v>
      </c>
      <c r="K22" s="210">
        <f t="shared" si="5"/>
        <v>1748260.2149184125</v>
      </c>
    </row>
    <row r="23" spans="1:11" ht="21.75" customHeight="1">
      <c r="A23" s="219"/>
      <c r="B23" s="214"/>
      <c r="C23" s="207">
        <v>1</v>
      </c>
      <c r="D23" s="208">
        <v>18</v>
      </c>
      <c r="E23" s="208">
        <f t="shared" si="0"/>
        <v>18</v>
      </c>
      <c r="F23" s="209">
        <v>2201173.4700000002</v>
      </c>
      <c r="G23" s="209">
        <f t="shared" si="1"/>
        <v>2466855.1078290003</v>
      </c>
      <c r="H23" s="210">
        <f t="shared" si="2"/>
        <v>1480113.0646974002</v>
      </c>
      <c r="I23" s="210">
        <f t="shared" si="3"/>
        <v>148011.30646974003</v>
      </c>
      <c r="J23" s="210">
        <f t="shared" si="4"/>
        <v>28122.148229250604</v>
      </c>
      <c r="K23" s="210">
        <f t="shared" si="5"/>
        <v>1656246.519396391</v>
      </c>
    </row>
    <row r="24" spans="1:11" ht="21.75" customHeight="1">
      <c r="A24" s="219"/>
      <c r="B24" s="214"/>
      <c r="C24" s="207">
        <v>1</v>
      </c>
      <c r="D24" s="208">
        <v>16</v>
      </c>
      <c r="E24" s="208">
        <v>16</v>
      </c>
      <c r="F24" s="209">
        <v>2201173.4700000002</v>
      </c>
      <c r="G24" s="209">
        <f t="shared" ref="G24" si="7">F24*(1+$L$1)</f>
        <v>2466855.1078290003</v>
      </c>
      <c r="H24" s="210">
        <f t="shared" ref="H24" si="8">(C24*G24)/30*E24</f>
        <v>1315656.0575088002</v>
      </c>
      <c r="I24" s="210">
        <f t="shared" ref="I24" si="9">H24*10%</f>
        <v>131565.60575088003</v>
      </c>
      <c r="J24" s="210">
        <f t="shared" ref="J24" si="10">I24*19%</f>
        <v>24997.465092667208</v>
      </c>
      <c r="K24" s="210">
        <f t="shared" ref="K24" si="11">H24+I24+J24</f>
        <v>1472219.1283523473</v>
      </c>
    </row>
    <row r="25" spans="1:11" ht="21.75" customHeight="1">
      <c r="A25" s="219"/>
      <c r="B25" s="214"/>
      <c r="C25" s="207">
        <v>2</v>
      </c>
      <c r="D25" s="208">
        <v>14</v>
      </c>
      <c r="E25" s="208">
        <f t="shared" si="0"/>
        <v>14</v>
      </c>
      <c r="F25" s="209">
        <v>2201173.4700000002</v>
      </c>
      <c r="G25" s="209">
        <f t="shared" si="1"/>
        <v>2466855.1078290003</v>
      </c>
      <c r="H25" s="210">
        <f t="shared" si="2"/>
        <v>2302398.1006404003</v>
      </c>
      <c r="I25" s="210">
        <f t="shared" si="3"/>
        <v>230239.81006404004</v>
      </c>
      <c r="J25" s="210">
        <f t="shared" si="4"/>
        <v>43745.563912167607</v>
      </c>
      <c r="K25" s="210">
        <f t="shared" si="5"/>
        <v>2576383.4746166081</v>
      </c>
    </row>
    <row r="26" spans="1:11" ht="21.75" customHeight="1">
      <c r="A26" s="219"/>
      <c r="B26" s="214"/>
      <c r="C26" s="207">
        <v>2</v>
      </c>
      <c r="D26" s="208">
        <v>11</v>
      </c>
      <c r="E26" s="208">
        <f t="shared" si="0"/>
        <v>11</v>
      </c>
      <c r="F26" s="209">
        <v>2201173.4700000002</v>
      </c>
      <c r="G26" s="209">
        <f t="shared" si="1"/>
        <v>2466855.1078290003</v>
      </c>
      <c r="H26" s="210">
        <f t="shared" si="2"/>
        <v>1809027.0790746002</v>
      </c>
      <c r="I26" s="210">
        <f t="shared" si="3"/>
        <v>180902.70790746005</v>
      </c>
      <c r="J26" s="210">
        <f t="shared" si="4"/>
        <v>34371.514502417413</v>
      </c>
      <c r="K26" s="210">
        <f t="shared" si="5"/>
        <v>2024301.3014844777</v>
      </c>
    </row>
    <row r="27" spans="1:11" ht="21.75" customHeight="1">
      <c r="A27" s="219"/>
      <c r="B27" s="214"/>
      <c r="C27" s="207">
        <v>3</v>
      </c>
      <c r="D27" s="208">
        <v>9</v>
      </c>
      <c r="E27" s="208">
        <f t="shared" si="0"/>
        <v>9</v>
      </c>
      <c r="F27" s="209">
        <v>2201173.4700000002</v>
      </c>
      <c r="G27" s="209">
        <f t="shared" si="1"/>
        <v>2466855.1078290003</v>
      </c>
      <c r="H27" s="210">
        <f t="shared" si="2"/>
        <v>2220169.5970461001</v>
      </c>
      <c r="I27" s="210">
        <f t="shared" si="3"/>
        <v>222016.95970461002</v>
      </c>
      <c r="J27" s="210">
        <f t="shared" si="4"/>
        <v>42183.222343875903</v>
      </c>
      <c r="K27" s="210">
        <f t="shared" si="5"/>
        <v>2484369.7790945861</v>
      </c>
    </row>
    <row r="28" spans="1:11" ht="21.75" customHeight="1">
      <c r="A28" s="219"/>
      <c r="B28" s="214"/>
      <c r="C28" s="207">
        <v>1</v>
      </c>
      <c r="D28" s="208">
        <v>8</v>
      </c>
      <c r="E28" s="208">
        <f t="shared" si="0"/>
        <v>8</v>
      </c>
      <c r="F28" s="209">
        <v>2201173.4700000002</v>
      </c>
      <c r="G28" s="209">
        <f t="shared" si="1"/>
        <v>2466855.1078290003</v>
      </c>
      <c r="H28" s="210">
        <f t="shared" si="2"/>
        <v>657828.02875440009</v>
      </c>
      <c r="I28" s="210">
        <f t="shared" si="3"/>
        <v>65782.802875440015</v>
      </c>
      <c r="J28" s="210">
        <f t="shared" si="4"/>
        <v>12498.732546333604</v>
      </c>
      <c r="K28" s="210">
        <f t="shared" si="5"/>
        <v>736109.56417617365</v>
      </c>
    </row>
    <row r="29" spans="1:11" ht="21.75" customHeight="1">
      <c r="A29" s="219"/>
      <c r="B29" s="214"/>
      <c r="C29" s="207">
        <v>1</v>
      </c>
      <c r="D29" s="208">
        <v>7</v>
      </c>
      <c r="E29" s="208">
        <f t="shared" si="0"/>
        <v>7</v>
      </c>
      <c r="F29" s="209">
        <v>2201173.4700000002</v>
      </c>
      <c r="G29" s="209">
        <f t="shared" si="1"/>
        <v>2466855.1078290003</v>
      </c>
      <c r="H29" s="210">
        <f t="shared" si="2"/>
        <v>575599.52516010008</v>
      </c>
      <c r="I29" s="210">
        <f t="shared" si="3"/>
        <v>57559.952516010009</v>
      </c>
      <c r="J29" s="210">
        <f t="shared" si="4"/>
        <v>10936.390978041902</v>
      </c>
      <c r="K29" s="210">
        <f t="shared" si="5"/>
        <v>644095.86865415203</v>
      </c>
    </row>
    <row r="30" spans="1:11" ht="21.75" customHeight="1">
      <c r="A30" s="222"/>
      <c r="B30" s="211"/>
      <c r="C30" s="207">
        <v>3</v>
      </c>
      <c r="D30" s="208">
        <v>6</v>
      </c>
      <c r="E30" s="208">
        <f t="shared" si="0"/>
        <v>6</v>
      </c>
      <c r="F30" s="209">
        <v>2201173.4700000002</v>
      </c>
      <c r="G30" s="209">
        <f t="shared" si="1"/>
        <v>2466855.1078290003</v>
      </c>
      <c r="H30" s="210">
        <f t="shared" si="2"/>
        <v>1480113.0646974</v>
      </c>
      <c r="I30" s="210">
        <f t="shared" si="3"/>
        <v>148011.30646974</v>
      </c>
      <c r="J30" s="210">
        <f t="shared" si="4"/>
        <v>28122.148229250601</v>
      </c>
      <c r="K30" s="210">
        <f t="shared" si="5"/>
        <v>1656246.5193963908</v>
      </c>
    </row>
    <row r="31" spans="1:11" ht="27" customHeight="1">
      <c r="A31" s="218" t="s">
        <v>13</v>
      </c>
      <c r="B31" s="206" t="s">
        <v>1184</v>
      </c>
      <c r="C31" s="207">
        <v>2</v>
      </c>
      <c r="D31" s="208">
        <v>27</v>
      </c>
      <c r="E31" s="208">
        <f t="shared" si="0"/>
        <v>27</v>
      </c>
      <c r="F31" s="209">
        <v>2201173.4700000002</v>
      </c>
      <c r="G31" s="209">
        <f t="shared" si="1"/>
        <v>2466855.1078290003</v>
      </c>
      <c r="H31" s="210">
        <f t="shared" si="2"/>
        <v>4440339.1940922011</v>
      </c>
      <c r="I31" s="210">
        <f t="shared" si="3"/>
        <v>444033.91940922011</v>
      </c>
      <c r="J31" s="210">
        <f t="shared" si="4"/>
        <v>84366.44468775182</v>
      </c>
      <c r="K31" s="210">
        <f t="shared" si="5"/>
        <v>4968739.5581891732</v>
      </c>
    </row>
    <row r="32" spans="1:11" ht="27" customHeight="1">
      <c r="A32" s="219"/>
      <c r="B32" s="214"/>
      <c r="C32" s="207">
        <v>1</v>
      </c>
      <c r="D32" s="208">
        <v>26</v>
      </c>
      <c r="E32" s="208">
        <f t="shared" si="0"/>
        <v>26</v>
      </c>
      <c r="F32" s="209">
        <v>2201173.4700000002</v>
      </c>
      <c r="G32" s="209">
        <f t="shared" si="1"/>
        <v>2466855.1078290003</v>
      </c>
      <c r="H32" s="210">
        <f t="shared" si="2"/>
        <v>2137941.0934518003</v>
      </c>
      <c r="I32" s="210">
        <f t="shared" si="3"/>
        <v>213794.10934518004</v>
      </c>
      <c r="J32" s="210">
        <f t="shared" si="4"/>
        <v>40620.880775584206</v>
      </c>
      <c r="K32" s="210">
        <f t="shared" si="5"/>
        <v>2392356.0835725646</v>
      </c>
    </row>
    <row r="33" spans="1:11" ht="27" customHeight="1">
      <c r="A33" s="219"/>
      <c r="B33" s="214"/>
      <c r="C33" s="207">
        <v>1</v>
      </c>
      <c r="D33" s="208">
        <v>19</v>
      </c>
      <c r="E33" s="208">
        <f t="shared" si="0"/>
        <v>19</v>
      </c>
      <c r="F33" s="209">
        <v>2201173.4700000002</v>
      </c>
      <c r="G33" s="209">
        <f t="shared" si="1"/>
        <v>2466855.1078290003</v>
      </c>
      <c r="H33" s="210">
        <f t="shared" si="2"/>
        <v>1562341.5682917002</v>
      </c>
      <c r="I33" s="210">
        <f t="shared" si="3"/>
        <v>156234.15682917004</v>
      </c>
      <c r="J33" s="210">
        <f t="shared" si="4"/>
        <v>29684.489797542308</v>
      </c>
      <c r="K33" s="210">
        <f t="shared" si="5"/>
        <v>1748260.2149184125</v>
      </c>
    </row>
    <row r="34" spans="1:11" ht="27" customHeight="1">
      <c r="A34" s="222"/>
      <c r="B34" s="211"/>
      <c r="C34" s="207">
        <v>2</v>
      </c>
      <c r="D34" s="208">
        <v>9</v>
      </c>
      <c r="E34" s="208">
        <f t="shared" si="0"/>
        <v>9</v>
      </c>
      <c r="F34" s="209">
        <v>2201173.4700000002</v>
      </c>
      <c r="G34" s="209">
        <f t="shared" si="1"/>
        <v>2466855.1078290003</v>
      </c>
      <c r="H34" s="210">
        <f t="shared" si="2"/>
        <v>1480113.0646974002</v>
      </c>
      <c r="I34" s="210">
        <f t="shared" si="3"/>
        <v>148011.30646974003</v>
      </c>
      <c r="J34" s="210">
        <f t="shared" si="4"/>
        <v>28122.148229250604</v>
      </c>
      <c r="K34" s="210">
        <f t="shared" si="5"/>
        <v>1656246.519396391</v>
      </c>
    </row>
    <row r="35" spans="1:11" ht="45">
      <c r="A35" s="216" t="s">
        <v>11</v>
      </c>
      <c r="B35" s="217" t="s">
        <v>1208</v>
      </c>
      <c r="C35" s="207">
        <v>1</v>
      </c>
      <c r="D35" s="208">
        <v>27</v>
      </c>
      <c r="E35" s="208">
        <f t="shared" si="0"/>
        <v>27</v>
      </c>
      <c r="F35" s="209">
        <v>2201173.4700000002</v>
      </c>
      <c r="G35" s="209">
        <f t="shared" si="1"/>
        <v>2466855.1078290003</v>
      </c>
      <c r="H35" s="210">
        <f t="shared" si="2"/>
        <v>2220169.5970461005</v>
      </c>
      <c r="I35" s="210">
        <f t="shared" si="3"/>
        <v>222016.95970461005</v>
      </c>
      <c r="J35" s="210">
        <f t="shared" si="4"/>
        <v>42183.22234387591</v>
      </c>
      <c r="K35" s="210">
        <f t="shared" si="5"/>
        <v>2484369.7790945866</v>
      </c>
    </row>
    <row r="36" spans="1:11" ht="45">
      <c r="A36" s="216" t="s">
        <v>933</v>
      </c>
      <c r="B36" s="217" t="s">
        <v>1184</v>
      </c>
      <c r="C36" s="207">
        <v>1</v>
      </c>
      <c r="D36" s="208">
        <v>6</v>
      </c>
      <c r="E36" s="208">
        <f t="shared" si="0"/>
        <v>6</v>
      </c>
      <c r="F36" s="209">
        <v>2201173.4700000002</v>
      </c>
      <c r="G36" s="209">
        <f t="shared" si="1"/>
        <v>2466855.1078290003</v>
      </c>
      <c r="H36" s="210">
        <f t="shared" si="2"/>
        <v>493371.02156580007</v>
      </c>
      <c r="I36" s="210">
        <f t="shared" si="3"/>
        <v>49337.102156580011</v>
      </c>
      <c r="J36" s="210">
        <f t="shared" si="4"/>
        <v>9374.0494097502014</v>
      </c>
      <c r="K36" s="210">
        <f t="shared" si="5"/>
        <v>552082.17313213018</v>
      </c>
    </row>
    <row r="37" spans="1:11" ht="45">
      <c r="A37" s="216" t="s">
        <v>19</v>
      </c>
      <c r="B37" s="217" t="s">
        <v>1184</v>
      </c>
      <c r="C37" s="207">
        <v>1</v>
      </c>
      <c r="D37" s="208">
        <v>6</v>
      </c>
      <c r="E37" s="208">
        <f t="shared" si="0"/>
        <v>6</v>
      </c>
      <c r="F37" s="209">
        <v>2201173.4700000002</v>
      </c>
      <c r="G37" s="209">
        <f t="shared" si="1"/>
        <v>2466855.1078290003</v>
      </c>
      <c r="H37" s="210">
        <f t="shared" si="2"/>
        <v>493371.02156580007</v>
      </c>
      <c r="I37" s="210">
        <f t="shared" si="3"/>
        <v>49337.102156580011</v>
      </c>
      <c r="J37" s="210">
        <f t="shared" si="4"/>
        <v>9374.0494097502014</v>
      </c>
      <c r="K37" s="210">
        <f t="shared" si="5"/>
        <v>552082.17313213018</v>
      </c>
    </row>
    <row r="38" spans="1:11" ht="30">
      <c r="A38" s="216" t="s">
        <v>934</v>
      </c>
      <c r="B38" s="217" t="s">
        <v>1184</v>
      </c>
      <c r="C38" s="207">
        <v>1</v>
      </c>
      <c r="D38" s="208">
        <v>22</v>
      </c>
      <c r="E38" s="208">
        <f t="shared" si="0"/>
        <v>22</v>
      </c>
      <c r="F38" s="209">
        <v>2201173.4700000002</v>
      </c>
      <c r="G38" s="209">
        <f t="shared" si="1"/>
        <v>2466855.1078290003</v>
      </c>
      <c r="H38" s="210">
        <f t="shared" si="2"/>
        <v>1809027.0790746002</v>
      </c>
      <c r="I38" s="210">
        <f t="shared" si="3"/>
        <v>180902.70790746005</v>
      </c>
      <c r="J38" s="210">
        <f t="shared" si="4"/>
        <v>34371.514502417413</v>
      </c>
      <c r="K38" s="210">
        <f t="shared" si="5"/>
        <v>2024301.3014844777</v>
      </c>
    </row>
    <row r="39" spans="1:11">
      <c r="A39" s="216" t="s">
        <v>25</v>
      </c>
      <c r="B39" s="217" t="s">
        <v>1185</v>
      </c>
      <c r="C39" s="207">
        <v>1</v>
      </c>
      <c r="D39" s="208">
        <v>22</v>
      </c>
      <c r="E39" s="208">
        <f t="shared" si="0"/>
        <v>22</v>
      </c>
      <c r="F39" s="209">
        <v>2201173.4700000002</v>
      </c>
      <c r="G39" s="209">
        <f t="shared" si="1"/>
        <v>2466855.1078290003</v>
      </c>
      <c r="H39" s="210">
        <f t="shared" si="2"/>
        <v>1809027.0790746002</v>
      </c>
      <c r="I39" s="210">
        <f t="shared" si="3"/>
        <v>180902.70790746005</v>
      </c>
      <c r="J39" s="210">
        <f t="shared" si="4"/>
        <v>34371.514502417413</v>
      </c>
      <c r="K39" s="210">
        <f t="shared" si="5"/>
        <v>2024301.3014844777</v>
      </c>
    </row>
    <row r="40" spans="1:11" ht="21" customHeight="1">
      <c r="A40" s="218" t="s">
        <v>18</v>
      </c>
      <c r="B40" s="206" t="s">
        <v>1184</v>
      </c>
      <c r="C40" s="207">
        <v>3</v>
      </c>
      <c r="D40" s="208">
        <v>26</v>
      </c>
      <c r="E40" s="208">
        <f t="shared" si="0"/>
        <v>26</v>
      </c>
      <c r="F40" s="209">
        <v>2201173.4700000002</v>
      </c>
      <c r="G40" s="209">
        <f t="shared" si="1"/>
        <v>2466855.1078290003</v>
      </c>
      <c r="H40" s="210">
        <f t="shared" si="2"/>
        <v>6413823.2803554004</v>
      </c>
      <c r="I40" s="210">
        <f t="shared" si="3"/>
        <v>641382.32803554006</v>
      </c>
      <c r="J40" s="210">
        <f t="shared" si="4"/>
        <v>121862.64232675261</v>
      </c>
      <c r="K40" s="210">
        <f t="shared" si="5"/>
        <v>7177068.250717693</v>
      </c>
    </row>
    <row r="41" spans="1:11" ht="21" customHeight="1">
      <c r="A41" s="219"/>
      <c r="B41" s="214"/>
      <c r="C41" s="207">
        <v>1</v>
      </c>
      <c r="D41" s="208">
        <v>20</v>
      </c>
      <c r="E41" s="208">
        <f t="shared" si="0"/>
        <v>20</v>
      </c>
      <c r="F41" s="209">
        <v>2201173.4700000002</v>
      </c>
      <c r="G41" s="209">
        <f t="shared" si="1"/>
        <v>2466855.1078290003</v>
      </c>
      <c r="H41" s="210">
        <f t="shared" si="2"/>
        <v>1644570.0718860002</v>
      </c>
      <c r="I41" s="210">
        <f t="shared" si="3"/>
        <v>164457.00718860002</v>
      </c>
      <c r="J41" s="210">
        <f t="shared" si="4"/>
        <v>31246.831365834005</v>
      </c>
      <c r="K41" s="210">
        <f t="shared" si="5"/>
        <v>1840273.9104404342</v>
      </c>
    </row>
    <row r="42" spans="1:11" ht="21" customHeight="1">
      <c r="A42" s="219"/>
      <c r="B42" s="214"/>
      <c r="C42" s="207">
        <v>1</v>
      </c>
      <c r="D42" s="208">
        <v>19</v>
      </c>
      <c r="E42" s="208">
        <f t="shared" si="0"/>
        <v>19</v>
      </c>
      <c r="F42" s="209">
        <v>2201173.4700000002</v>
      </c>
      <c r="G42" s="209">
        <f t="shared" si="1"/>
        <v>2466855.1078290003</v>
      </c>
      <c r="H42" s="210">
        <f t="shared" si="2"/>
        <v>1562341.5682917002</v>
      </c>
      <c r="I42" s="210">
        <f t="shared" si="3"/>
        <v>156234.15682917004</v>
      </c>
      <c r="J42" s="210">
        <f t="shared" si="4"/>
        <v>29684.489797542308</v>
      </c>
      <c r="K42" s="210">
        <f t="shared" si="5"/>
        <v>1748260.2149184125</v>
      </c>
    </row>
    <row r="43" spans="1:11" ht="21" customHeight="1">
      <c r="A43" s="219"/>
      <c r="B43" s="214"/>
      <c r="C43" s="207">
        <v>3</v>
      </c>
      <c r="D43" s="208">
        <v>14</v>
      </c>
      <c r="E43" s="208">
        <f t="shared" si="0"/>
        <v>14</v>
      </c>
      <c r="F43" s="209">
        <v>2201173.4700000002</v>
      </c>
      <c r="G43" s="209">
        <f t="shared" si="1"/>
        <v>2466855.1078290003</v>
      </c>
      <c r="H43" s="210">
        <f t="shared" si="2"/>
        <v>3453597.1509606</v>
      </c>
      <c r="I43" s="210">
        <f t="shared" si="3"/>
        <v>345359.71509606001</v>
      </c>
      <c r="J43" s="210">
        <f t="shared" si="4"/>
        <v>65618.345868251403</v>
      </c>
      <c r="K43" s="210">
        <f t="shared" si="5"/>
        <v>3864575.2119249115</v>
      </c>
    </row>
    <row r="44" spans="1:11" ht="21" customHeight="1">
      <c r="A44" s="219"/>
      <c r="B44" s="214"/>
      <c r="C44" s="207">
        <v>2</v>
      </c>
      <c r="D44" s="208">
        <v>11</v>
      </c>
      <c r="E44" s="208">
        <f t="shared" si="0"/>
        <v>11</v>
      </c>
      <c r="F44" s="209">
        <v>2201173.4700000002</v>
      </c>
      <c r="G44" s="209">
        <f t="shared" si="1"/>
        <v>2466855.1078290003</v>
      </c>
      <c r="H44" s="210">
        <f t="shared" si="2"/>
        <v>1809027.0790746002</v>
      </c>
      <c r="I44" s="210">
        <f t="shared" si="3"/>
        <v>180902.70790746005</v>
      </c>
      <c r="J44" s="210">
        <f t="shared" si="4"/>
        <v>34371.514502417413</v>
      </c>
      <c r="K44" s="210">
        <f t="shared" si="5"/>
        <v>2024301.3014844777</v>
      </c>
    </row>
    <row r="45" spans="1:11" ht="21" customHeight="1">
      <c r="A45" s="219"/>
      <c r="B45" s="214"/>
      <c r="C45" s="207">
        <v>1</v>
      </c>
      <c r="D45" s="208">
        <v>9</v>
      </c>
      <c r="E45" s="208">
        <f t="shared" si="0"/>
        <v>9</v>
      </c>
      <c r="F45" s="209">
        <v>2201173.4700000002</v>
      </c>
      <c r="G45" s="209">
        <f t="shared" si="1"/>
        <v>2466855.1078290003</v>
      </c>
      <c r="H45" s="210">
        <f t="shared" si="2"/>
        <v>740056.5323487001</v>
      </c>
      <c r="I45" s="210">
        <f t="shared" si="3"/>
        <v>74005.653234870013</v>
      </c>
      <c r="J45" s="210">
        <f t="shared" si="4"/>
        <v>14061.074114625302</v>
      </c>
      <c r="K45" s="210">
        <f t="shared" si="5"/>
        <v>828123.2596981955</v>
      </c>
    </row>
    <row r="46" spans="1:11" ht="21" customHeight="1">
      <c r="A46" s="222"/>
      <c r="B46" s="211"/>
      <c r="C46" s="207">
        <v>1</v>
      </c>
      <c r="D46" s="208">
        <v>4</v>
      </c>
      <c r="E46" s="208">
        <f t="shared" si="0"/>
        <v>4</v>
      </c>
      <c r="F46" s="209">
        <v>2201173.4700000002</v>
      </c>
      <c r="G46" s="209">
        <f t="shared" si="1"/>
        <v>2466855.1078290003</v>
      </c>
      <c r="H46" s="210">
        <f t="shared" si="2"/>
        <v>328914.01437720004</v>
      </c>
      <c r="I46" s="210">
        <f t="shared" si="3"/>
        <v>32891.401437720007</v>
      </c>
      <c r="J46" s="210">
        <f t="shared" si="4"/>
        <v>6249.3662731668019</v>
      </c>
      <c r="K46" s="210">
        <f t="shared" si="5"/>
        <v>368054.78208808682</v>
      </c>
    </row>
    <row r="47" spans="1:11">
      <c r="A47" s="223" t="s">
        <v>23</v>
      </c>
      <c r="B47" s="224" t="s">
        <v>1187</v>
      </c>
      <c r="C47" s="207">
        <v>1</v>
      </c>
      <c r="D47" s="208">
        <v>26</v>
      </c>
      <c r="E47" s="208">
        <f t="shared" si="0"/>
        <v>26</v>
      </c>
      <c r="F47" s="209">
        <v>2201173.4700000002</v>
      </c>
      <c r="G47" s="209">
        <f t="shared" si="1"/>
        <v>2466855.1078290003</v>
      </c>
      <c r="H47" s="210">
        <f t="shared" si="2"/>
        <v>2137941.0934518003</v>
      </c>
      <c r="I47" s="210">
        <f t="shared" si="3"/>
        <v>213794.10934518004</v>
      </c>
      <c r="J47" s="210">
        <f t="shared" si="4"/>
        <v>40620.880775584206</v>
      </c>
      <c r="K47" s="210">
        <f t="shared" si="5"/>
        <v>2392356.0835725646</v>
      </c>
    </row>
    <row r="48" spans="1:11" ht="22.5" customHeight="1">
      <c r="A48" s="218" t="s">
        <v>20</v>
      </c>
      <c r="B48" s="206" t="s">
        <v>1188</v>
      </c>
      <c r="C48" s="207">
        <v>1</v>
      </c>
      <c r="D48" s="208">
        <v>26</v>
      </c>
      <c r="E48" s="208">
        <f t="shared" si="0"/>
        <v>26</v>
      </c>
      <c r="F48" s="209">
        <v>2201173.4700000002</v>
      </c>
      <c r="G48" s="209">
        <f t="shared" si="1"/>
        <v>2466855.1078290003</v>
      </c>
      <c r="H48" s="210">
        <f t="shared" si="2"/>
        <v>2137941.0934518003</v>
      </c>
      <c r="I48" s="210">
        <f t="shared" si="3"/>
        <v>213794.10934518004</v>
      </c>
      <c r="J48" s="210">
        <f t="shared" si="4"/>
        <v>40620.880775584206</v>
      </c>
      <c r="K48" s="210">
        <f t="shared" si="5"/>
        <v>2392356.0835725646</v>
      </c>
    </row>
    <row r="49" spans="1:11" ht="22.5" customHeight="1">
      <c r="A49" s="222"/>
      <c r="B49" s="211"/>
      <c r="C49" s="207">
        <v>1</v>
      </c>
      <c r="D49" s="208">
        <v>4</v>
      </c>
      <c r="E49" s="208">
        <f t="shared" si="0"/>
        <v>4</v>
      </c>
      <c r="F49" s="209">
        <v>2201173.4700000002</v>
      </c>
      <c r="G49" s="209">
        <f t="shared" si="1"/>
        <v>2466855.1078290003</v>
      </c>
      <c r="H49" s="210">
        <f t="shared" si="2"/>
        <v>328914.01437720004</v>
      </c>
      <c r="I49" s="210">
        <f t="shared" si="3"/>
        <v>32891.401437720007</v>
      </c>
      <c r="J49" s="210">
        <f t="shared" si="4"/>
        <v>6249.3662731668019</v>
      </c>
      <c r="K49" s="210">
        <f t="shared" si="5"/>
        <v>368054.78208808682</v>
      </c>
    </row>
    <row r="50" spans="1:11" ht="22.5" customHeight="1">
      <c r="A50" s="216" t="s">
        <v>21</v>
      </c>
      <c r="B50" s="217" t="s">
        <v>1189</v>
      </c>
      <c r="C50" s="207">
        <v>1</v>
      </c>
      <c r="D50" s="208">
        <v>20</v>
      </c>
      <c r="E50" s="208">
        <f t="shared" si="0"/>
        <v>20</v>
      </c>
      <c r="F50" s="209">
        <v>2201173.4700000002</v>
      </c>
      <c r="G50" s="209">
        <f t="shared" si="1"/>
        <v>2466855.1078290003</v>
      </c>
      <c r="H50" s="210">
        <f t="shared" si="2"/>
        <v>1644570.0718860002</v>
      </c>
      <c r="I50" s="210">
        <f t="shared" si="3"/>
        <v>164457.00718860002</v>
      </c>
      <c r="J50" s="210">
        <f t="shared" si="4"/>
        <v>31246.831365834005</v>
      </c>
      <c r="K50" s="210">
        <f t="shared" si="5"/>
        <v>1840273.9104404342</v>
      </c>
    </row>
    <row r="51" spans="1:11" ht="30">
      <c r="A51" s="216" t="s">
        <v>17</v>
      </c>
      <c r="B51" s="217" t="s">
        <v>1190</v>
      </c>
      <c r="C51" s="207">
        <v>1</v>
      </c>
      <c r="D51" s="208">
        <v>26</v>
      </c>
      <c r="E51" s="208">
        <f t="shared" si="0"/>
        <v>26</v>
      </c>
      <c r="F51" s="209">
        <v>2201173.4700000002</v>
      </c>
      <c r="G51" s="209">
        <f t="shared" si="1"/>
        <v>2466855.1078290003</v>
      </c>
      <c r="H51" s="210">
        <f t="shared" si="2"/>
        <v>2137941.0934518003</v>
      </c>
      <c r="I51" s="210">
        <f t="shared" si="3"/>
        <v>213794.10934518004</v>
      </c>
      <c r="J51" s="210">
        <f t="shared" si="4"/>
        <v>40620.880775584206</v>
      </c>
      <c r="K51" s="210">
        <f t="shared" si="5"/>
        <v>2392356.0835725646</v>
      </c>
    </row>
    <row r="52" spans="1:11" ht="45">
      <c r="A52" s="216" t="s">
        <v>16</v>
      </c>
      <c r="B52" s="217" t="s">
        <v>1190</v>
      </c>
      <c r="C52" s="207">
        <v>1</v>
      </c>
      <c r="D52" s="208">
        <v>26</v>
      </c>
      <c r="E52" s="208">
        <f t="shared" si="0"/>
        <v>26</v>
      </c>
      <c r="F52" s="209">
        <v>2201173.4700000002</v>
      </c>
      <c r="G52" s="209">
        <f t="shared" si="1"/>
        <v>2466855.1078290003</v>
      </c>
      <c r="H52" s="210">
        <f t="shared" si="2"/>
        <v>2137941.0934518003</v>
      </c>
      <c r="I52" s="210">
        <f t="shared" si="3"/>
        <v>213794.10934518004</v>
      </c>
      <c r="J52" s="210">
        <f t="shared" si="4"/>
        <v>40620.880775584206</v>
      </c>
      <c r="K52" s="210">
        <f t="shared" si="5"/>
        <v>2392356.0835725646</v>
      </c>
    </row>
    <row r="53" spans="1:11" ht="30">
      <c r="A53" s="216" t="s">
        <v>15</v>
      </c>
      <c r="B53" s="217" t="s">
        <v>1190</v>
      </c>
      <c r="C53" s="207">
        <v>1</v>
      </c>
      <c r="D53" s="208">
        <v>4</v>
      </c>
      <c r="E53" s="208">
        <f t="shared" si="0"/>
        <v>4</v>
      </c>
      <c r="F53" s="209">
        <v>2201173.4700000002</v>
      </c>
      <c r="G53" s="209">
        <f t="shared" si="1"/>
        <v>2466855.1078290003</v>
      </c>
      <c r="H53" s="210">
        <f t="shared" si="2"/>
        <v>328914.01437720004</v>
      </c>
      <c r="I53" s="210">
        <f t="shared" si="3"/>
        <v>32891.401437720007</v>
      </c>
      <c r="J53" s="210">
        <f t="shared" si="4"/>
        <v>6249.3662731668019</v>
      </c>
      <c r="K53" s="210">
        <f t="shared" si="5"/>
        <v>368054.78208808682</v>
      </c>
    </row>
    <row r="54" spans="1:11" ht="27" customHeight="1">
      <c r="A54" s="212" t="s">
        <v>14</v>
      </c>
      <c r="B54" s="206" t="s">
        <v>1190</v>
      </c>
      <c r="C54" s="207">
        <v>1</v>
      </c>
      <c r="D54" s="208">
        <v>27</v>
      </c>
      <c r="E54" s="208">
        <f t="shared" si="0"/>
        <v>27</v>
      </c>
      <c r="F54" s="209">
        <v>2201173.4700000002</v>
      </c>
      <c r="G54" s="209">
        <f t="shared" si="1"/>
        <v>2466855.1078290003</v>
      </c>
      <c r="H54" s="210">
        <f t="shared" si="2"/>
        <v>2220169.5970461005</v>
      </c>
      <c r="I54" s="210">
        <f t="shared" si="3"/>
        <v>222016.95970461005</v>
      </c>
      <c r="J54" s="210">
        <f t="shared" si="4"/>
        <v>42183.22234387591</v>
      </c>
      <c r="K54" s="210">
        <f t="shared" si="5"/>
        <v>2484369.7790945866</v>
      </c>
    </row>
    <row r="55" spans="1:11" ht="27" customHeight="1">
      <c r="A55" s="213"/>
      <c r="B55" s="214"/>
      <c r="C55" s="207">
        <v>2</v>
      </c>
      <c r="D55" s="208">
        <v>26</v>
      </c>
      <c r="E55" s="208">
        <f t="shared" si="0"/>
        <v>26</v>
      </c>
      <c r="F55" s="209">
        <v>2201173.4700000002</v>
      </c>
      <c r="G55" s="209">
        <f t="shared" si="1"/>
        <v>2466855.1078290003</v>
      </c>
      <c r="H55" s="210">
        <f t="shared" si="2"/>
        <v>4275882.1869036006</v>
      </c>
      <c r="I55" s="210">
        <f t="shared" si="3"/>
        <v>427588.21869036008</v>
      </c>
      <c r="J55" s="210">
        <f t="shared" si="4"/>
        <v>81241.761551168413</v>
      </c>
      <c r="K55" s="210">
        <f t="shared" si="5"/>
        <v>4784712.1671451293</v>
      </c>
    </row>
    <row r="56" spans="1:11" ht="27" customHeight="1">
      <c r="A56" s="213"/>
      <c r="B56" s="214"/>
      <c r="C56" s="207">
        <v>1</v>
      </c>
      <c r="D56" s="208">
        <v>14</v>
      </c>
      <c r="E56" s="208">
        <f t="shared" si="0"/>
        <v>14</v>
      </c>
      <c r="F56" s="209">
        <v>2201173.4700000002</v>
      </c>
      <c r="G56" s="209">
        <f t="shared" si="1"/>
        <v>2466855.1078290003</v>
      </c>
      <c r="H56" s="210">
        <f t="shared" si="2"/>
        <v>1151199.0503202002</v>
      </c>
      <c r="I56" s="210">
        <f t="shared" si="3"/>
        <v>115119.90503202002</v>
      </c>
      <c r="J56" s="210">
        <f t="shared" si="4"/>
        <v>21872.781956083803</v>
      </c>
      <c r="K56" s="210">
        <f t="shared" si="5"/>
        <v>1288191.7373083041</v>
      </c>
    </row>
    <row r="57" spans="1:11" ht="27" customHeight="1">
      <c r="A57" s="213"/>
      <c r="B57" s="214"/>
      <c r="C57" s="207">
        <v>2</v>
      </c>
      <c r="D57" s="208">
        <v>9</v>
      </c>
      <c r="E57" s="208">
        <f t="shared" si="0"/>
        <v>9</v>
      </c>
      <c r="F57" s="209">
        <v>2201173.4700000002</v>
      </c>
      <c r="G57" s="209">
        <f t="shared" si="1"/>
        <v>2466855.1078290003</v>
      </c>
      <c r="H57" s="210">
        <f t="shared" si="2"/>
        <v>1480113.0646974002</v>
      </c>
      <c r="I57" s="210">
        <f t="shared" si="3"/>
        <v>148011.30646974003</v>
      </c>
      <c r="J57" s="210">
        <f t="shared" si="4"/>
        <v>28122.148229250604</v>
      </c>
      <c r="K57" s="210">
        <f t="shared" si="5"/>
        <v>1656246.519396391</v>
      </c>
    </row>
    <row r="58" spans="1:11" ht="27" customHeight="1">
      <c r="A58" s="213"/>
      <c r="B58" s="214"/>
      <c r="C58" s="207">
        <v>1</v>
      </c>
      <c r="D58" s="208">
        <v>8</v>
      </c>
      <c r="E58" s="208">
        <f t="shared" si="0"/>
        <v>8</v>
      </c>
      <c r="F58" s="209">
        <v>2201173.4700000002</v>
      </c>
      <c r="G58" s="209">
        <f t="shared" si="1"/>
        <v>2466855.1078290003</v>
      </c>
      <c r="H58" s="210">
        <f t="shared" si="2"/>
        <v>657828.02875440009</v>
      </c>
      <c r="I58" s="210">
        <f t="shared" si="3"/>
        <v>65782.802875440015</v>
      </c>
      <c r="J58" s="210">
        <f t="shared" si="4"/>
        <v>12498.732546333604</v>
      </c>
      <c r="K58" s="210">
        <f t="shared" si="5"/>
        <v>736109.56417617365</v>
      </c>
    </row>
    <row r="59" spans="1:11" ht="27" customHeight="1">
      <c r="A59" s="215"/>
      <c r="B59" s="211"/>
      <c r="C59" s="207">
        <v>1</v>
      </c>
      <c r="D59" s="208">
        <v>6</v>
      </c>
      <c r="E59" s="208">
        <f t="shared" si="0"/>
        <v>6</v>
      </c>
      <c r="F59" s="209">
        <v>2201173.4700000002</v>
      </c>
      <c r="G59" s="209">
        <f t="shared" si="1"/>
        <v>2466855.1078290003</v>
      </c>
      <c r="H59" s="210">
        <f t="shared" si="2"/>
        <v>493371.02156580007</v>
      </c>
      <c r="I59" s="210">
        <f t="shared" si="3"/>
        <v>49337.102156580011</v>
      </c>
      <c r="J59" s="210">
        <f t="shared" si="4"/>
        <v>9374.0494097502014</v>
      </c>
      <c r="K59" s="210">
        <f t="shared" si="5"/>
        <v>552082.17313213018</v>
      </c>
    </row>
    <row r="60" spans="1:11" ht="30" customHeight="1">
      <c r="A60" s="212" t="s">
        <v>43</v>
      </c>
      <c r="B60" s="206" t="s">
        <v>1191</v>
      </c>
      <c r="C60" s="207">
        <v>2</v>
      </c>
      <c r="D60" s="208">
        <v>18</v>
      </c>
      <c r="E60" s="208">
        <f t="shared" si="0"/>
        <v>18</v>
      </c>
      <c r="F60" s="209">
        <v>2201173.4700000002</v>
      </c>
      <c r="G60" s="209">
        <f t="shared" si="1"/>
        <v>2466855.1078290003</v>
      </c>
      <c r="H60" s="210">
        <f t="shared" si="2"/>
        <v>2960226.1293948004</v>
      </c>
      <c r="I60" s="210">
        <f t="shared" si="3"/>
        <v>296022.61293948005</v>
      </c>
      <c r="J60" s="210">
        <f t="shared" si="4"/>
        <v>56244.296458501209</v>
      </c>
      <c r="K60" s="210">
        <f t="shared" si="5"/>
        <v>3312493.038792782</v>
      </c>
    </row>
    <row r="61" spans="1:11" ht="30" customHeight="1">
      <c r="A61" s="215"/>
      <c r="B61" s="211"/>
      <c r="C61" s="207">
        <v>1</v>
      </c>
      <c r="D61" s="208">
        <v>13</v>
      </c>
      <c r="E61" s="208">
        <f t="shared" si="0"/>
        <v>13</v>
      </c>
      <c r="F61" s="209">
        <v>2201173.4700000002</v>
      </c>
      <c r="G61" s="209">
        <f t="shared" si="1"/>
        <v>2466855.1078290003</v>
      </c>
      <c r="H61" s="210">
        <f t="shared" si="2"/>
        <v>1068970.5467259001</v>
      </c>
      <c r="I61" s="210">
        <f t="shared" si="3"/>
        <v>106897.05467259002</v>
      </c>
      <c r="J61" s="210">
        <f t="shared" si="4"/>
        <v>20310.440387792103</v>
      </c>
      <c r="K61" s="210">
        <f t="shared" si="5"/>
        <v>1196178.0417862823</v>
      </c>
    </row>
    <row r="62" spans="1:11" ht="45">
      <c r="A62" s="216" t="s">
        <v>44</v>
      </c>
      <c r="B62" s="217" t="s">
        <v>1191</v>
      </c>
      <c r="C62" s="207">
        <v>1</v>
      </c>
      <c r="D62" s="208">
        <v>18</v>
      </c>
      <c r="E62" s="208">
        <f t="shared" si="0"/>
        <v>18</v>
      </c>
      <c r="F62" s="209">
        <v>2201173.4700000002</v>
      </c>
      <c r="G62" s="209">
        <f t="shared" si="1"/>
        <v>2466855.1078290003</v>
      </c>
      <c r="H62" s="210">
        <f t="shared" si="2"/>
        <v>1480113.0646974002</v>
      </c>
      <c r="I62" s="210">
        <f t="shared" si="3"/>
        <v>148011.30646974003</v>
      </c>
      <c r="J62" s="210">
        <f t="shared" si="4"/>
        <v>28122.148229250604</v>
      </c>
      <c r="K62" s="210">
        <f t="shared" si="5"/>
        <v>1656246.519396391</v>
      </c>
    </row>
    <row r="63" spans="1:11" ht="30.75" customHeight="1">
      <c r="A63" s="218" t="s">
        <v>935</v>
      </c>
      <c r="B63" s="206" t="s">
        <v>1203</v>
      </c>
      <c r="C63" s="207">
        <v>1</v>
      </c>
      <c r="D63" s="208">
        <v>18</v>
      </c>
      <c r="E63" s="208">
        <f t="shared" si="0"/>
        <v>18</v>
      </c>
      <c r="F63" s="209">
        <v>2201173.4700000002</v>
      </c>
      <c r="G63" s="209">
        <f t="shared" si="1"/>
        <v>2466855.1078290003</v>
      </c>
      <c r="H63" s="210">
        <f t="shared" si="2"/>
        <v>1480113.0646974002</v>
      </c>
      <c r="I63" s="210">
        <f t="shared" si="3"/>
        <v>148011.30646974003</v>
      </c>
      <c r="J63" s="210">
        <f t="shared" si="4"/>
        <v>28122.148229250604</v>
      </c>
      <c r="K63" s="210">
        <f t="shared" si="5"/>
        <v>1656246.519396391</v>
      </c>
    </row>
    <row r="64" spans="1:11" ht="30" customHeight="1">
      <c r="A64" s="222"/>
      <c r="B64" s="211"/>
      <c r="C64" s="207">
        <v>2</v>
      </c>
      <c r="D64" s="208">
        <v>4</v>
      </c>
      <c r="E64" s="208">
        <f t="shared" si="0"/>
        <v>4</v>
      </c>
      <c r="F64" s="209">
        <v>2201173.4700000002</v>
      </c>
      <c r="G64" s="209">
        <f t="shared" si="1"/>
        <v>2466855.1078290003</v>
      </c>
      <c r="H64" s="210">
        <f t="shared" si="2"/>
        <v>657828.02875440009</v>
      </c>
      <c r="I64" s="210">
        <f t="shared" si="3"/>
        <v>65782.802875440015</v>
      </c>
      <c r="J64" s="210">
        <f t="shared" si="4"/>
        <v>12498.732546333604</v>
      </c>
      <c r="K64" s="210">
        <f t="shared" si="5"/>
        <v>736109.56417617365</v>
      </c>
    </row>
    <row r="65" spans="1:11" ht="45">
      <c r="A65" s="216" t="s">
        <v>31</v>
      </c>
      <c r="B65" s="217" t="s">
        <v>1193</v>
      </c>
      <c r="C65" s="207">
        <v>1</v>
      </c>
      <c r="D65" s="208">
        <v>18</v>
      </c>
      <c r="E65" s="208">
        <f t="shared" si="0"/>
        <v>18</v>
      </c>
      <c r="F65" s="209">
        <v>2201173.4700000002</v>
      </c>
      <c r="G65" s="209">
        <f t="shared" si="1"/>
        <v>2466855.1078290003</v>
      </c>
      <c r="H65" s="210">
        <f t="shared" si="2"/>
        <v>1480113.0646974002</v>
      </c>
      <c r="I65" s="210">
        <f t="shared" si="3"/>
        <v>148011.30646974003</v>
      </c>
      <c r="J65" s="210">
        <f t="shared" si="4"/>
        <v>28122.148229250604</v>
      </c>
      <c r="K65" s="210">
        <f t="shared" si="5"/>
        <v>1656246.519396391</v>
      </c>
    </row>
    <row r="66" spans="1:11" ht="45">
      <c r="A66" s="216" t="s">
        <v>30</v>
      </c>
      <c r="B66" s="217" t="s">
        <v>1194</v>
      </c>
      <c r="C66" s="207">
        <v>2</v>
      </c>
      <c r="D66" s="208">
        <v>26</v>
      </c>
      <c r="E66" s="208">
        <f t="shared" si="0"/>
        <v>26</v>
      </c>
      <c r="F66" s="209">
        <v>2201173.4700000002</v>
      </c>
      <c r="G66" s="209">
        <f t="shared" si="1"/>
        <v>2466855.1078290003</v>
      </c>
      <c r="H66" s="210">
        <f t="shared" si="2"/>
        <v>4275882.1869036006</v>
      </c>
      <c r="I66" s="210">
        <f t="shared" si="3"/>
        <v>427588.21869036008</v>
      </c>
      <c r="J66" s="210">
        <f t="shared" si="4"/>
        <v>81241.761551168413</v>
      </c>
      <c r="K66" s="210">
        <f t="shared" si="5"/>
        <v>4784712.1671451293</v>
      </c>
    </row>
    <row r="67" spans="1:11" ht="45">
      <c r="A67" s="216" t="s">
        <v>28</v>
      </c>
      <c r="B67" s="217" t="s">
        <v>1195</v>
      </c>
      <c r="C67" s="207">
        <v>2</v>
      </c>
      <c r="D67" s="208">
        <v>26</v>
      </c>
      <c r="E67" s="208">
        <f t="shared" si="0"/>
        <v>26</v>
      </c>
      <c r="F67" s="209">
        <v>2201173.4700000002</v>
      </c>
      <c r="G67" s="209">
        <f t="shared" si="1"/>
        <v>2466855.1078290003</v>
      </c>
      <c r="H67" s="210">
        <f t="shared" si="2"/>
        <v>4275882.1869036006</v>
      </c>
      <c r="I67" s="210">
        <f t="shared" si="3"/>
        <v>427588.21869036008</v>
      </c>
      <c r="J67" s="210">
        <f t="shared" si="4"/>
        <v>81241.761551168413</v>
      </c>
      <c r="K67" s="210">
        <f t="shared" si="5"/>
        <v>4784712.1671451293</v>
      </c>
    </row>
    <row r="68" spans="1:11" ht="45">
      <c r="A68" s="216" t="s">
        <v>29</v>
      </c>
      <c r="B68" s="217" t="s">
        <v>1196</v>
      </c>
      <c r="C68" s="207">
        <v>1</v>
      </c>
      <c r="D68" s="208">
        <v>26</v>
      </c>
      <c r="E68" s="208">
        <f t="shared" si="0"/>
        <v>26</v>
      </c>
      <c r="F68" s="209">
        <v>2201173.4700000002</v>
      </c>
      <c r="G68" s="209">
        <f t="shared" si="1"/>
        <v>2466855.1078290003</v>
      </c>
      <c r="H68" s="210">
        <f t="shared" si="2"/>
        <v>2137941.0934518003</v>
      </c>
      <c r="I68" s="210">
        <f t="shared" si="3"/>
        <v>213794.10934518004</v>
      </c>
      <c r="J68" s="210">
        <f t="shared" si="4"/>
        <v>40620.880775584206</v>
      </c>
      <c r="K68" s="210">
        <f t="shared" si="5"/>
        <v>2392356.0835725646</v>
      </c>
    </row>
    <row r="69" spans="1:11" ht="39" customHeight="1">
      <c r="A69" s="218" t="s">
        <v>27</v>
      </c>
      <c r="B69" s="206" t="s">
        <v>1192</v>
      </c>
      <c r="C69" s="207">
        <v>2</v>
      </c>
      <c r="D69" s="208">
        <v>26</v>
      </c>
      <c r="E69" s="208">
        <f t="shared" si="0"/>
        <v>26</v>
      </c>
      <c r="F69" s="209">
        <v>2201173.4700000002</v>
      </c>
      <c r="G69" s="209">
        <f t="shared" ref="G69:G75" si="12">F69*(1+$L$1)</f>
        <v>2466855.1078290003</v>
      </c>
      <c r="H69" s="210">
        <f t="shared" ref="H69:H75" si="13">(C69*G69)/30*E69</f>
        <v>4275882.1869036006</v>
      </c>
      <c r="I69" s="210">
        <f t="shared" si="3"/>
        <v>427588.21869036008</v>
      </c>
      <c r="J69" s="210">
        <f t="shared" si="4"/>
        <v>81241.761551168413</v>
      </c>
      <c r="K69" s="210">
        <f t="shared" si="5"/>
        <v>4784712.1671451293</v>
      </c>
    </row>
    <row r="70" spans="1:11" ht="39" customHeight="1">
      <c r="A70" s="222"/>
      <c r="B70" s="211"/>
      <c r="C70" s="220">
        <v>1</v>
      </c>
      <c r="D70" s="221">
        <v>14</v>
      </c>
      <c r="E70" s="208">
        <f t="shared" si="0"/>
        <v>14</v>
      </c>
      <c r="F70" s="209">
        <v>2201173.4700000002</v>
      </c>
      <c r="G70" s="209">
        <f t="shared" si="12"/>
        <v>2466855.1078290003</v>
      </c>
      <c r="H70" s="210">
        <f t="shared" si="13"/>
        <v>1151199.0503202002</v>
      </c>
      <c r="I70" s="210">
        <f t="shared" si="3"/>
        <v>115119.90503202002</v>
      </c>
      <c r="J70" s="210">
        <f t="shared" si="4"/>
        <v>21872.781956083803</v>
      </c>
      <c r="K70" s="210">
        <f t="shared" si="5"/>
        <v>1288191.7373083041</v>
      </c>
    </row>
    <row r="71" spans="1:11" ht="35.25" customHeight="1">
      <c r="A71" s="212" t="s">
        <v>39</v>
      </c>
      <c r="B71" s="206" t="s">
        <v>1197</v>
      </c>
      <c r="C71" s="220">
        <v>4</v>
      </c>
      <c r="D71" s="221">
        <v>26</v>
      </c>
      <c r="E71" s="208">
        <f t="shared" si="0"/>
        <v>26</v>
      </c>
      <c r="F71" s="209">
        <v>2201173.4700000002</v>
      </c>
      <c r="G71" s="209">
        <f t="shared" si="12"/>
        <v>2466855.1078290003</v>
      </c>
      <c r="H71" s="210">
        <f t="shared" si="13"/>
        <v>8551764.3738072012</v>
      </c>
      <c r="I71" s="210">
        <f t="shared" si="3"/>
        <v>855176.43738072016</v>
      </c>
      <c r="J71" s="210">
        <f t="shared" si="4"/>
        <v>162483.52310233683</v>
      </c>
      <c r="K71" s="210">
        <f t="shared" si="5"/>
        <v>9569424.3342902586</v>
      </c>
    </row>
    <row r="72" spans="1:11" ht="35.25" customHeight="1">
      <c r="A72" s="215"/>
      <c r="B72" s="211"/>
      <c r="C72" s="220">
        <v>1</v>
      </c>
      <c r="D72" s="221">
        <v>4</v>
      </c>
      <c r="E72" s="208">
        <f t="shared" si="0"/>
        <v>4</v>
      </c>
      <c r="F72" s="209">
        <v>2201173.4700000002</v>
      </c>
      <c r="G72" s="209">
        <f t="shared" si="12"/>
        <v>2466855.1078290003</v>
      </c>
      <c r="H72" s="210">
        <f t="shared" si="13"/>
        <v>328914.01437720004</v>
      </c>
      <c r="I72" s="210">
        <f t="shared" si="3"/>
        <v>32891.401437720007</v>
      </c>
      <c r="J72" s="210">
        <f t="shared" si="4"/>
        <v>6249.3662731668019</v>
      </c>
      <c r="K72" s="210">
        <f t="shared" si="5"/>
        <v>368054.78208808682</v>
      </c>
    </row>
    <row r="73" spans="1:11" ht="45">
      <c r="A73" s="225" t="s">
        <v>41</v>
      </c>
      <c r="B73" s="217" t="s">
        <v>1198</v>
      </c>
      <c r="C73" s="220">
        <v>1</v>
      </c>
      <c r="D73" s="221">
        <v>6</v>
      </c>
      <c r="E73" s="208">
        <f t="shared" si="0"/>
        <v>6</v>
      </c>
      <c r="F73" s="209">
        <v>2201173.4700000002</v>
      </c>
      <c r="G73" s="209">
        <f t="shared" si="12"/>
        <v>2466855.1078290003</v>
      </c>
      <c r="H73" s="210">
        <f t="shared" si="13"/>
        <v>493371.02156580007</v>
      </c>
      <c r="I73" s="210">
        <f t="shared" si="3"/>
        <v>49337.102156580011</v>
      </c>
      <c r="J73" s="210">
        <f t="shared" si="4"/>
        <v>9374.0494097502014</v>
      </c>
      <c r="K73" s="210">
        <f t="shared" si="5"/>
        <v>552082.17313213018</v>
      </c>
    </row>
    <row r="74" spans="1:11" ht="45">
      <c r="A74" s="216" t="s">
        <v>42</v>
      </c>
      <c r="B74" s="217" t="s">
        <v>1199</v>
      </c>
      <c r="C74" s="220">
        <v>1</v>
      </c>
      <c r="D74" s="221">
        <v>11</v>
      </c>
      <c r="E74" s="208">
        <f t="shared" si="0"/>
        <v>11</v>
      </c>
      <c r="F74" s="209">
        <v>2201173.4700000002</v>
      </c>
      <c r="G74" s="209">
        <f t="shared" si="12"/>
        <v>2466855.1078290003</v>
      </c>
      <c r="H74" s="210">
        <f t="shared" si="13"/>
        <v>904513.53953730012</v>
      </c>
      <c r="I74" s="210">
        <f t="shared" si="3"/>
        <v>90451.353953730024</v>
      </c>
      <c r="J74" s="210">
        <f t="shared" si="4"/>
        <v>17185.757251208706</v>
      </c>
      <c r="K74" s="210">
        <f t="shared" ref="K74:K75" si="14">H74+I74+J74</f>
        <v>1012150.6507422389</v>
      </c>
    </row>
    <row r="75" spans="1:11" ht="30">
      <c r="A75" s="216" t="s">
        <v>936</v>
      </c>
      <c r="B75" s="217" t="s">
        <v>1200</v>
      </c>
      <c r="C75" s="220">
        <v>2</v>
      </c>
      <c r="D75" s="221">
        <v>19</v>
      </c>
      <c r="E75" s="208">
        <f t="shared" ref="E75" si="15">D75</f>
        <v>19</v>
      </c>
      <c r="F75" s="209">
        <v>2201173.4700000002</v>
      </c>
      <c r="G75" s="209">
        <f t="shared" si="12"/>
        <v>2466855.1078290003</v>
      </c>
      <c r="H75" s="210">
        <f t="shared" si="13"/>
        <v>3124683.1365834004</v>
      </c>
      <c r="I75" s="210">
        <f t="shared" ref="I75" si="16">H75*10%</f>
        <v>312468.31365834008</v>
      </c>
      <c r="J75" s="210">
        <f t="shared" ref="J75" si="17">I75*19%</f>
        <v>59368.979595084616</v>
      </c>
      <c r="K75" s="210">
        <f t="shared" si="14"/>
        <v>3496520.429836825</v>
      </c>
    </row>
    <row r="76" spans="1:11">
      <c r="C76" s="113">
        <f>SUM(C3:C75)</f>
        <v>142</v>
      </c>
      <c r="D76" s="113"/>
      <c r="E76" s="113">
        <f>SUM(E3:E75)</f>
        <v>1192</v>
      </c>
      <c r="F76" s="114" t="s">
        <v>927</v>
      </c>
      <c r="G76" s="115"/>
      <c r="H76" s="111">
        <f>SUM(H3:H75)</f>
        <v>220454618.13631839</v>
      </c>
      <c r="I76" s="111">
        <f>SUM(I3:I75)</f>
        <v>22045461.81363184</v>
      </c>
      <c r="J76" s="111">
        <f>SUM(J3:J75)</f>
        <v>4188637.7445900501</v>
      </c>
      <c r="K76" s="108">
        <f>SUM(K3:K75)</f>
        <v>246688717.69454023</v>
      </c>
    </row>
    <row r="78" spans="1:11" ht="22.5" customHeight="1">
      <c r="A78" s="200" t="s">
        <v>3</v>
      </c>
      <c r="B78" s="201"/>
      <c r="C78" s="201"/>
      <c r="D78" s="201"/>
      <c r="E78" s="201"/>
      <c r="F78" s="201"/>
      <c r="G78" s="201"/>
      <c r="H78" s="201"/>
      <c r="I78" s="201"/>
      <c r="J78" s="201"/>
      <c r="K78" s="201"/>
    </row>
    <row r="79" spans="1:11" ht="25.5">
      <c r="A79" s="98" t="s">
        <v>2</v>
      </c>
      <c r="B79" s="155" t="s">
        <v>1201</v>
      </c>
      <c r="C79" s="98" t="s">
        <v>922</v>
      </c>
      <c r="D79" s="98" t="s">
        <v>923</v>
      </c>
      <c r="E79" s="98" t="s">
        <v>931</v>
      </c>
      <c r="F79" s="98" t="s">
        <v>924</v>
      </c>
      <c r="G79" s="99" t="s">
        <v>925</v>
      </c>
      <c r="H79" s="100" t="s">
        <v>926</v>
      </c>
      <c r="I79" s="101" t="s">
        <v>928</v>
      </c>
      <c r="J79" s="101" t="s">
        <v>50</v>
      </c>
      <c r="K79" s="101" t="s">
        <v>927</v>
      </c>
    </row>
    <row r="80" spans="1:11" ht="45">
      <c r="A80" s="159" t="s">
        <v>34</v>
      </c>
      <c r="B80" s="156" t="s">
        <v>1182</v>
      </c>
      <c r="C80" s="106">
        <v>5</v>
      </c>
      <c r="D80" s="106">
        <v>21</v>
      </c>
      <c r="E80" s="106">
        <f>D80</f>
        <v>21</v>
      </c>
      <c r="F80" s="107">
        <v>2201173.4700000002</v>
      </c>
      <c r="G80" s="107">
        <f>F80*(1+$L$1)</f>
        <v>2466855.1078290003</v>
      </c>
      <c r="H80" s="108">
        <f>(C80*G80)/30*E80</f>
        <v>8633992.8774015009</v>
      </c>
      <c r="I80" s="108">
        <f>H80*10%</f>
        <v>863399.28774015012</v>
      </c>
      <c r="J80" s="108">
        <f>I80*19%</f>
        <v>164045.86467062854</v>
      </c>
      <c r="K80" s="108">
        <f>H80+I80+J80</f>
        <v>9661438.0298122801</v>
      </c>
    </row>
    <row r="81" spans="1:11" ht="45">
      <c r="A81" s="159" t="s">
        <v>35</v>
      </c>
      <c r="B81" s="156" t="s">
        <v>1182</v>
      </c>
      <c r="C81" s="106">
        <v>1</v>
      </c>
      <c r="D81" s="106">
        <v>17</v>
      </c>
      <c r="E81" s="106">
        <f>D81</f>
        <v>17</v>
      </c>
      <c r="F81" s="107">
        <v>2201173.4700000002</v>
      </c>
      <c r="G81" s="107">
        <f t="shared" ref="G81:G120" si="18">F81*(1+$L$1)</f>
        <v>2466855.1078290003</v>
      </c>
      <c r="H81" s="108">
        <f t="shared" ref="H81:H120" si="19">(C81*G81)/30*E81</f>
        <v>1397884.5611031002</v>
      </c>
      <c r="I81" s="108">
        <f t="shared" ref="I81:I120" si="20">H81*10%</f>
        <v>139788.45611031001</v>
      </c>
      <c r="J81" s="108">
        <f t="shared" ref="J81:J120" si="21">I81*19%</f>
        <v>26559.806660958904</v>
      </c>
      <c r="K81" s="108">
        <f t="shared" ref="K81:K120" si="22">H81+I81+J81</f>
        <v>1564232.823874369</v>
      </c>
    </row>
    <row r="82" spans="1:11" ht="24.75" customHeight="1">
      <c r="A82" s="188" t="s">
        <v>932</v>
      </c>
      <c r="B82" s="181" t="s">
        <v>1186</v>
      </c>
      <c r="C82" s="106">
        <v>1</v>
      </c>
      <c r="D82" s="106">
        <v>26</v>
      </c>
      <c r="E82" s="106">
        <f t="shared" ref="E82:E120" si="23">D82</f>
        <v>26</v>
      </c>
      <c r="F82" s="107">
        <v>2201173.4700000002</v>
      </c>
      <c r="G82" s="107">
        <f t="shared" si="18"/>
        <v>2466855.1078290003</v>
      </c>
      <c r="H82" s="108">
        <f t="shared" si="19"/>
        <v>2137941.0934518003</v>
      </c>
      <c r="I82" s="108">
        <f t="shared" si="20"/>
        <v>213794.10934518004</v>
      </c>
      <c r="J82" s="108">
        <f t="shared" si="21"/>
        <v>40620.880775584206</v>
      </c>
      <c r="K82" s="108">
        <f t="shared" si="22"/>
        <v>2392356.0835725646</v>
      </c>
    </row>
    <row r="83" spans="1:11" ht="24.75" customHeight="1">
      <c r="A83" s="196"/>
      <c r="B83" s="182"/>
      <c r="C83" s="106">
        <v>3</v>
      </c>
      <c r="D83" s="106">
        <v>22</v>
      </c>
      <c r="E83" s="106">
        <f t="shared" si="23"/>
        <v>22</v>
      </c>
      <c r="F83" s="107">
        <v>2201173.4700000002</v>
      </c>
      <c r="G83" s="107">
        <f t="shared" si="18"/>
        <v>2466855.1078290003</v>
      </c>
      <c r="H83" s="108">
        <f t="shared" si="19"/>
        <v>5427081.2372238003</v>
      </c>
      <c r="I83" s="108">
        <f t="shared" si="20"/>
        <v>542708.12372238003</v>
      </c>
      <c r="J83" s="108">
        <f t="shared" si="21"/>
        <v>103114.54350725221</v>
      </c>
      <c r="K83" s="108">
        <f t="shared" si="22"/>
        <v>6072903.9044534322</v>
      </c>
    </row>
    <row r="84" spans="1:11" ht="24.75" customHeight="1">
      <c r="A84" s="189"/>
      <c r="B84" s="183"/>
      <c r="C84" s="106">
        <v>1</v>
      </c>
      <c r="D84" s="106">
        <v>20</v>
      </c>
      <c r="E84" s="106">
        <f t="shared" si="23"/>
        <v>20</v>
      </c>
      <c r="F84" s="107">
        <v>2201173.4700000002</v>
      </c>
      <c r="G84" s="107">
        <f t="shared" si="18"/>
        <v>2466855.1078290003</v>
      </c>
      <c r="H84" s="108">
        <f t="shared" si="19"/>
        <v>1644570.0718860002</v>
      </c>
      <c r="I84" s="108">
        <f t="shared" si="20"/>
        <v>164457.00718860002</v>
      </c>
      <c r="J84" s="108">
        <f t="shared" si="21"/>
        <v>31246.831365834005</v>
      </c>
      <c r="K84" s="108">
        <f t="shared" si="22"/>
        <v>1840273.9104404342</v>
      </c>
    </row>
    <row r="85" spans="1:11" ht="45">
      <c r="A85" s="160" t="s">
        <v>37</v>
      </c>
      <c r="B85" s="156" t="s">
        <v>1183</v>
      </c>
      <c r="C85" s="106">
        <v>4</v>
      </c>
      <c r="D85" s="106">
        <v>18</v>
      </c>
      <c r="E85" s="106">
        <f t="shared" si="23"/>
        <v>18</v>
      </c>
      <c r="F85" s="107">
        <v>2201173.4700000002</v>
      </c>
      <c r="G85" s="107">
        <f t="shared" si="18"/>
        <v>2466855.1078290003</v>
      </c>
      <c r="H85" s="108">
        <f t="shared" si="19"/>
        <v>5920452.2587896008</v>
      </c>
      <c r="I85" s="108">
        <f t="shared" si="20"/>
        <v>592045.2258789601</v>
      </c>
      <c r="J85" s="108">
        <f t="shared" si="21"/>
        <v>112488.59291700242</v>
      </c>
      <c r="K85" s="108">
        <f t="shared" si="22"/>
        <v>6624986.077585564</v>
      </c>
    </row>
    <row r="86" spans="1:11" ht="60">
      <c r="A86" s="158" t="s">
        <v>38</v>
      </c>
      <c r="B86" s="156" t="s">
        <v>1183</v>
      </c>
      <c r="C86" s="106">
        <v>1</v>
      </c>
      <c r="D86" s="106">
        <v>14</v>
      </c>
      <c r="E86" s="106">
        <f t="shared" si="23"/>
        <v>14</v>
      </c>
      <c r="F86" s="107">
        <v>2201173.4700000002</v>
      </c>
      <c r="G86" s="107">
        <f t="shared" si="18"/>
        <v>2466855.1078290003</v>
      </c>
      <c r="H86" s="108">
        <f t="shared" si="19"/>
        <v>1151199.0503202002</v>
      </c>
      <c r="I86" s="108">
        <f t="shared" si="20"/>
        <v>115119.90503202002</v>
      </c>
      <c r="J86" s="108">
        <f t="shared" si="21"/>
        <v>21872.781956083803</v>
      </c>
      <c r="K86" s="108">
        <f t="shared" si="22"/>
        <v>1288191.7373083041</v>
      </c>
    </row>
    <row r="87" spans="1:11" ht="30">
      <c r="A87" s="158" t="s">
        <v>7</v>
      </c>
      <c r="B87" s="156" t="s">
        <v>1184</v>
      </c>
      <c r="C87" s="106">
        <v>1</v>
      </c>
      <c r="D87" s="106">
        <v>20</v>
      </c>
      <c r="E87" s="106">
        <f t="shared" si="23"/>
        <v>20</v>
      </c>
      <c r="F87" s="107">
        <v>2201173.4700000002</v>
      </c>
      <c r="G87" s="107">
        <f t="shared" si="18"/>
        <v>2466855.1078290003</v>
      </c>
      <c r="H87" s="108">
        <f t="shared" si="19"/>
        <v>1644570.0718860002</v>
      </c>
      <c r="I87" s="108">
        <f t="shared" si="20"/>
        <v>164457.00718860002</v>
      </c>
      <c r="J87" s="108">
        <f t="shared" si="21"/>
        <v>31246.831365834005</v>
      </c>
      <c r="K87" s="108">
        <f t="shared" si="22"/>
        <v>1840273.9104404342</v>
      </c>
    </row>
    <row r="88" spans="1:11" ht="30">
      <c r="A88" s="158" t="s">
        <v>8</v>
      </c>
      <c r="B88" s="156" t="s">
        <v>1184</v>
      </c>
      <c r="C88" s="106">
        <v>1</v>
      </c>
      <c r="D88" s="106">
        <v>11</v>
      </c>
      <c r="E88" s="106">
        <f t="shared" si="23"/>
        <v>11</v>
      </c>
      <c r="F88" s="107">
        <v>2201173.4700000002</v>
      </c>
      <c r="G88" s="107">
        <f t="shared" si="18"/>
        <v>2466855.1078290003</v>
      </c>
      <c r="H88" s="108">
        <f t="shared" si="19"/>
        <v>904513.53953730012</v>
      </c>
      <c r="I88" s="108">
        <f t="shared" si="20"/>
        <v>90451.353953730024</v>
      </c>
      <c r="J88" s="108">
        <f t="shared" si="21"/>
        <v>17185.757251208706</v>
      </c>
      <c r="K88" s="108">
        <f t="shared" si="22"/>
        <v>1012150.6507422389</v>
      </c>
    </row>
    <row r="89" spans="1:11" ht="45.75" customHeight="1">
      <c r="A89" s="188" t="s">
        <v>12</v>
      </c>
      <c r="B89" s="181" t="s">
        <v>1184</v>
      </c>
      <c r="C89" s="106">
        <v>1</v>
      </c>
      <c r="D89" s="106">
        <v>14</v>
      </c>
      <c r="E89" s="106">
        <f t="shared" si="23"/>
        <v>14</v>
      </c>
      <c r="F89" s="107">
        <v>2201173.4700000002</v>
      </c>
      <c r="G89" s="107">
        <f t="shared" si="18"/>
        <v>2466855.1078290003</v>
      </c>
      <c r="H89" s="108">
        <f t="shared" si="19"/>
        <v>1151199.0503202002</v>
      </c>
      <c r="I89" s="108">
        <f t="shared" si="20"/>
        <v>115119.90503202002</v>
      </c>
      <c r="J89" s="108">
        <f t="shared" si="21"/>
        <v>21872.781956083803</v>
      </c>
      <c r="K89" s="108">
        <f t="shared" si="22"/>
        <v>1288191.7373083041</v>
      </c>
    </row>
    <row r="90" spans="1:11" ht="35.25" customHeight="1">
      <c r="A90" s="189"/>
      <c r="B90" s="183"/>
      <c r="C90" s="106">
        <v>2</v>
      </c>
      <c r="D90" s="106">
        <v>9</v>
      </c>
      <c r="E90" s="106">
        <f t="shared" si="23"/>
        <v>9</v>
      </c>
      <c r="F90" s="107">
        <v>2201173.4700000002</v>
      </c>
      <c r="G90" s="107">
        <f t="shared" si="18"/>
        <v>2466855.1078290003</v>
      </c>
      <c r="H90" s="108">
        <f t="shared" si="19"/>
        <v>1480113.0646974002</v>
      </c>
      <c r="I90" s="108">
        <f t="shared" si="20"/>
        <v>148011.30646974003</v>
      </c>
      <c r="J90" s="108">
        <f t="shared" si="21"/>
        <v>28122.148229250604</v>
      </c>
      <c r="K90" s="108">
        <f t="shared" si="22"/>
        <v>1656246.519396391</v>
      </c>
    </row>
    <row r="91" spans="1:11" ht="30">
      <c r="A91" s="158" t="s">
        <v>9</v>
      </c>
      <c r="B91" s="156" t="s">
        <v>1184</v>
      </c>
      <c r="C91" s="106">
        <v>1</v>
      </c>
      <c r="D91" s="106">
        <v>4</v>
      </c>
      <c r="E91" s="106">
        <f t="shared" si="23"/>
        <v>4</v>
      </c>
      <c r="F91" s="107">
        <v>2201173.4700000002</v>
      </c>
      <c r="G91" s="107">
        <f t="shared" si="18"/>
        <v>2466855.1078290003</v>
      </c>
      <c r="H91" s="108">
        <f t="shared" si="19"/>
        <v>328914.01437720004</v>
      </c>
      <c r="I91" s="108">
        <f t="shared" si="20"/>
        <v>32891.401437720007</v>
      </c>
      <c r="J91" s="108">
        <f t="shared" si="21"/>
        <v>6249.3662731668019</v>
      </c>
      <c r="K91" s="108">
        <f t="shared" si="22"/>
        <v>368054.78208808682</v>
      </c>
    </row>
    <row r="92" spans="1:11" ht="21" customHeight="1">
      <c r="A92" s="188" t="s">
        <v>5</v>
      </c>
      <c r="B92" s="181" t="s">
        <v>1184</v>
      </c>
      <c r="C92" s="106">
        <v>1</v>
      </c>
      <c r="D92" s="106">
        <v>26</v>
      </c>
      <c r="E92" s="106">
        <f t="shared" si="23"/>
        <v>26</v>
      </c>
      <c r="F92" s="107">
        <v>2201173.4700000002</v>
      </c>
      <c r="G92" s="107">
        <f t="shared" si="18"/>
        <v>2466855.1078290003</v>
      </c>
      <c r="H92" s="108">
        <f t="shared" si="19"/>
        <v>2137941.0934518003</v>
      </c>
      <c r="I92" s="108">
        <f t="shared" si="20"/>
        <v>213794.10934518004</v>
      </c>
      <c r="J92" s="108">
        <f t="shared" si="21"/>
        <v>40620.880775584206</v>
      </c>
      <c r="K92" s="108">
        <f t="shared" si="22"/>
        <v>2392356.0835725646</v>
      </c>
    </row>
    <row r="93" spans="1:11" ht="21" customHeight="1">
      <c r="A93" s="196"/>
      <c r="B93" s="182"/>
      <c r="C93" s="106">
        <v>3</v>
      </c>
      <c r="D93" s="106">
        <v>22</v>
      </c>
      <c r="E93" s="106">
        <f t="shared" si="23"/>
        <v>22</v>
      </c>
      <c r="F93" s="107">
        <v>2201173.4700000002</v>
      </c>
      <c r="G93" s="107">
        <f t="shared" si="18"/>
        <v>2466855.1078290003</v>
      </c>
      <c r="H93" s="108">
        <f t="shared" si="19"/>
        <v>5427081.2372238003</v>
      </c>
      <c r="I93" s="108">
        <f t="shared" si="20"/>
        <v>542708.12372238003</v>
      </c>
      <c r="J93" s="108">
        <f t="shared" si="21"/>
        <v>103114.54350725221</v>
      </c>
      <c r="K93" s="108">
        <f t="shared" si="22"/>
        <v>6072903.9044534322</v>
      </c>
    </row>
    <row r="94" spans="1:11" ht="21" customHeight="1">
      <c r="A94" s="196"/>
      <c r="B94" s="182"/>
      <c r="C94" s="106">
        <v>2</v>
      </c>
      <c r="D94" s="106">
        <v>20</v>
      </c>
      <c r="E94" s="106">
        <f t="shared" si="23"/>
        <v>20</v>
      </c>
      <c r="F94" s="107">
        <v>2201173.4700000002</v>
      </c>
      <c r="G94" s="107">
        <f t="shared" si="18"/>
        <v>2466855.1078290003</v>
      </c>
      <c r="H94" s="108">
        <f t="shared" si="19"/>
        <v>3289140.1437720004</v>
      </c>
      <c r="I94" s="108">
        <f t="shared" si="20"/>
        <v>328914.01437720004</v>
      </c>
      <c r="J94" s="108">
        <f t="shared" si="21"/>
        <v>62493.66273166801</v>
      </c>
      <c r="K94" s="108">
        <f t="shared" si="22"/>
        <v>3680547.8208808685</v>
      </c>
    </row>
    <row r="95" spans="1:11" ht="21" customHeight="1">
      <c r="A95" s="196"/>
      <c r="B95" s="182"/>
      <c r="C95" s="106">
        <v>1</v>
      </c>
      <c r="D95" s="106">
        <v>6</v>
      </c>
      <c r="E95" s="106">
        <f t="shared" si="23"/>
        <v>6</v>
      </c>
      <c r="F95" s="107">
        <v>2201173.4700000002</v>
      </c>
      <c r="G95" s="107">
        <f t="shared" si="18"/>
        <v>2466855.1078290003</v>
      </c>
      <c r="H95" s="108">
        <f t="shared" si="19"/>
        <v>493371.02156580007</v>
      </c>
      <c r="I95" s="108">
        <f t="shared" si="20"/>
        <v>49337.102156580011</v>
      </c>
      <c r="J95" s="108">
        <f t="shared" si="21"/>
        <v>9374.0494097502014</v>
      </c>
      <c r="K95" s="108">
        <f t="shared" si="22"/>
        <v>552082.17313213018</v>
      </c>
    </row>
    <row r="96" spans="1:11" ht="21" customHeight="1">
      <c r="A96" s="189"/>
      <c r="B96" s="183"/>
      <c r="C96" s="106">
        <v>1</v>
      </c>
      <c r="D96" s="106">
        <v>4</v>
      </c>
      <c r="E96" s="106">
        <f t="shared" si="23"/>
        <v>4</v>
      </c>
      <c r="F96" s="107">
        <v>2201173.4700000002</v>
      </c>
      <c r="G96" s="107">
        <f t="shared" si="18"/>
        <v>2466855.1078290003</v>
      </c>
      <c r="H96" s="108">
        <f t="shared" si="19"/>
        <v>328914.01437720004</v>
      </c>
      <c r="I96" s="108">
        <f t="shared" si="20"/>
        <v>32891.401437720007</v>
      </c>
      <c r="J96" s="108">
        <f t="shared" si="21"/>
        <v>6249.3662731668019</v>
      </c>
      <c r="K96" s="108">
        <f t="shared" si="22"/>
        <v>368054.78208808682</v>
      </c>
    </row>
    <row r="97" spans="1:11" ht="28.5" customHeight="1">
      <c r="A97" s="188" t="s">
        <v>13</v>
      </c>
      <c r="B97" s="181" t="s">
        <v>1184</v>
      </c>
      <c r="C97" s="106">
        <v>2</v>
      </c>
      <c r="D97" s="106">
        <v>21</v>
      </c>
      <c r="E97" s="106">
        <f t="shared" si="23"/>
        <v>21</v>
      </c>
      <c r="F97" s="107">
        <v>2201173.4700000002</v>
      </c>
      <c r="G97" s="107">
        <f t="shared" si="18"/>
        <v>2466855.1078290003</v>
      </c>
      <c r="H97" s="108">
        <f t="shared" si="19"/>
        <v>3453597.1509606005</v>
      </c>
      <c r="I97" s="108">
        <f t="shared" si="20"/>
        <v>345359.71509606007</v>
      </c>
      <c r="J97" s="108">
        <f t="shared" si="21"/>
        <v>65618.345868251417</v>
      </c>
      <c r="K97" s="108">
        <f t="shared" si="22"/>
        <v>3864575.2119249119</v>
      </c>
    </row>
    <row r="98" spans="1:11" ht="28.5" customHeight="1">
      <c r="A98" s="189"/>
      <c r="B98" s="183"/>
      <c r="C98" s="106">
        <v>1</v>
      </c>
      <c r="D98" s="106">
        <v>14</v>
      </c>
      <c r="E98" s="106">
        <f t="shared" si="23"/>
        <v>14</v>
      </c>
      <c r="F98" s="107">
        <v>2201173.4700000002</v>
      </c>
      <c r="G98" s="107">
        <f t="shared" si="18"/>
        <v>2466855.1078290003</v>
      </c>
      <c r="H98" s="108">
        <f t="shared" si="19"/>
        <v>1151199.0503202002</v>
      </c>
      <c r="I98" s="108">
        <f t="shared" si="20"/>
        <v>115119.90503202002</v>
      </c>
      <c r="J98" s="108">
        <f t="shared" si="21"/>
        <v>21872.781956083803</v>
      </c>
      <c r="K98" s="108">
        <f t="shared" si="22"/>
        <v>1288191.7373083041</v>
      </c>
    </row>
    <row r="99" spans="1:11">
      <c r="A99" s="158" t="s">
        <v>25</v>
      </c>
      <c r="B99" s="156" t="s">
        <v>1185</v>
      </c>
      <c r="C99" s="106">
        <v>1</v>
      </c>
      <c r="D99" s="106">
        <v>4</v>
      </c>
      <c r="E99" s="106">
        <f t="shared" si="23"/>
        <v>4</v>
      </c>
      <c r="F99" s="107">
        <v>2201173.4700000002</v>
      </c>
      <c r="G99" s="107">
        <f t="shared" si="18"/>
        <v>2466855.1078290003</v>
      </c>
      <c r="H99" s="108">
        <f t="shared" si="19"/>
        <v>328914.01437720004</v>
      </c>
      <c r="I99" s="108">
        <f t="shared" si="20"/>
        <v>32891.401437720007</v>
      </c>
      <c r="J99" s="108">
        <f t="shared" si="21"/>
        <v>6249.3662731668019</v>
      </c>
      <c r="K99" s="108">
        <f t="shared" si="22"/>
        <v>368054.78208808682</v>
      </c>
    </row>
    <row r="100" spans="1:11" ht="19.5" customHeight="1">
      <c r="A100" s="197" t="s">
        <v>18</v>
      </c>
      <c r="B100" s="181" t="s">
        <v>1184</v>
      </c>
      <c r="C100" s="106">
        <v>2</v>
      </c>
      <c r="D100" s="106">
        <v>26</v>
      </c>
      <c r="E100" s="106">
        <f t="shared" si="23"/>
        <v>26</v>
      </c>
      <c r="F100" s="107">
        <v>2201173.4700000002</v>
      </c>
      <c r="G100" s="107">
        <f t="shared" si="18"/>
        <v>2466855.1078290003</v>
      </c>
      <c r="H100" s="108">
        <f t="shared" si="19"/>
        <v>4275882.1869036006</v>
      </c>
      <c r="I100" s="108">
        <f t="shared" si="20"/>
        <v>427588.21869036008</v>
      </c>
      <c r="J100" s="108">
        <f t="shared" si="21"/>
        <v>81241.761551168413</v>
      </c>
      <c r="K100" s="108">
        <f t="shared" si="22"/>
        <v>4784712.1671451293</v>
      </c>
    </row>
    <row r="101" spans="1:11" ht="19.5" customHeight="1">
      <c r="A101" s="198"/>
      <c r="B101" s="182"/>
      <c r="C101" s="106">
        <v>1</v>
      </c>
      <c r="D101" s="106">
        <v>22</v>
      </c>
      <c r="E101" s="106">
        <f t="shared" si="23"/>
        <v>22</v>
      </c>
      <c r="F101" s="107">
        <v>2201173.4700000002</v>
      </c>
      <c r="G101" s="107">
        <f t="shared" si="18"/>
        <v>2466855.1078290003</v>
      </c>
      <c r="H101" s="108">
        <f t="shared" si="19"/>
        <v>1809027.0790746002</v>
      </c>
      <c r="I101" s="108">
        <f t="shared" si="20"/>
        <v>180902.70790746005</v>
      </c>
      <c r="J101" s="108">
        <f t="shared" si="21"/>
        <v>34371.514502417413</v>
      </c>
      <c r="K101" s="108">
        <f t="shared" si="22"/>
        <v>2024301.3014844777</v>
      </c>
    </row>
    <row r="102" spans="1:11" ht="19.5" customHeight="1">
      <c r="A102" s="198"/>
      <c r="B102" s="182"/>
      <c r="C102" s="106">
        <v>1</v>
      </c>
      <c r="D102" s="106">
        <v>8</v>
      </c>
      <c r="E102" s="106">
        <f t="shared" ref="E102" si="24">D102</f>
        <v>8</v>
      </c>
      <c r="F102" s="107">
        <v>2201173.4700000002</v>
      </c>
      <c r="G102" s="107">
        <f t="shared" ref="G102" si="25">F102*(1+$L$1)</f>
        <v>2466855.1078290003</v>
      </c>
      <c r="H102" s="108">
        <f t="shared" ref="H102" si="26">(C102*G102)/30*E102</f>
        <v>657828.02875440009</v>
      </c>
      <c r="I102" s="108">
        <f t="shared" ref="I102" si="27">H102*10%</f>
        <v>65782.802875440015</v>
      </c>
      <c r="J102" s="108">
        <f t="shared" ref="J102" si="28">I102*19%</f>
        <v>12498.732546333604</v>
      </c>
      <c r="K102" s="108">
        <f t="shared" ref="K102" si="29">H102+I102+J102</f>
        <v>736109.56417617365</v>
      </c>
    </row>
    <row r="103" spans="1:11" ht="19.5" customHeight="1">
      <c r="A103" s="199"/>
      <c r="B103" s="183"/>
      <c r="C103" s="106">
        <v>2</v>
      </c>
      <c r="D103" s="106">
        <v>6</v>
      </c>
      <c r="E103" s="106">
        <f t="shared" si="23"/>
        <v>6</v>
      </c>
      <c r="F103" s="107">
        <v>2201173.4700000002</v>
      </c>
      <c r="G103" s="107">
        <f t="shared" si="18"/>
        <v>2466855.1078290003</v>
      </c>
      <c r="H103" s="108">
        <f t="shared" si="19"/>
        <v>986742.04313160013</v>
      </c>
      <c r="I103" s="108">
        <f t="shared" si="20"/>
        <v>98674.204313160022</v>
      </c>
      <c r="J103" s="108">
        <f t="shared" si="21"/>
        <v>18748.098819500403</v>
      </c>
      <c r="K103" s="108">
        <f t="shared" si="22"/>
        <v>1104164.3462642604</v>
      </c>
    </row>
    <row r="104" spans="1:11" ht="30">
      <c r="A104" s="158" t="s">
        <v>20</v>
      </c>
      <c r="B104" s="156" t="s">
        <v>1202</v>
      </c>
      <c r="C104" s="106">
        <v>1</v>
      </c>
      <c r="D104" s="106">
        <v>26</v>
      </c>
      <c r="E104" s="106">
        <f t="shared" si="23"/>
        <v>26</v>
      </c>
      <c r="F104" s="107">
        <v>2201173.4700000002</v>
      </c>
      <c r="G104" s="107">
        <f t="shared" si="18"/>
        <v>2466855.1078290003</v>
      </c>
      <c r="H104" s="108">
        <f t="shared" si="19"/>
        <v>2137941.0934518003</v>
      </c>
      <c r="I104" s="108">
        <f t="shared" si="20"/>
        <v>213794.10934518004</v>
      </c>
      <c r="J104" s="108">
        <f t="shared" si="21"/>
        <v>40620.880775584206</v>
      </c>
      <c r="K104" s="108">
        <f t="shared" si="22"/>
        <v>2392356.0835725646</v>
      </c>
    </row>
    <row r="105" spans="1:11" ht="30">
      <c r="A105" s="158" t="s">
        <v>17</v>
      </c>
      <c r="B105" s="156" t="s">
        <v>1190</v>
      </c>
      <c r="C105" s="106">
        <v>1</v>
      </c>
      <c r="D105" s="106">
        <v>6</v>
      </c>
      <c r="E105" s="106">
        <f t="shared" si="23"/>
        <v>6</v>
      </c>
      <c r="F105" s="107">
        <v>2201173.4700000002</v>
      </c>
      <c r="G105" s="107">
        <f t="shared" si="18"/>
        <v>2466855.1078290003</v>
      </c>
      <c r="H105" s="108">
        <f t="shared" si="19"/>
        <v>493371.02156580007</v>
      </c>
      <c r="I105" s="108">
        <f t="shared" si="20"/>
        <v>49337.102156580011</v>
      </c>
      <c r="J105" s="108">
        <f t="shared" si="21"/>
        <v>9374.0494097502014</v>
      </c>
      <c r="K105" s="108">
        <f t="shared" si="22"/>
        <v>552082.17313213018</v>
      </c>
    </row>
    <row r="106" spans="1:11" ht="45">
      <c r="A106" s="158" t="s">
        <v>16</v>
      </c>
      <c r="B106" s="156" t="s">
        <v>1190</v>
      </c>
      <c r="C106" s="106">
        <v>1</v>
      </c>
      <c r="D106" s="106">
        <v>9</v>
      </c>
      <c r="E106" s="106">
        <f t="shared" si="23"/>
        <v>9</v>
      </c>
      <c r="F106" s="107">
        <v>2201173.4700000002</v>
      </c>
      <c r="G106" s="107">
        <f t="shared" si="18"/>
        <v>2466855.1078290003</v>
      </c>
      <c r="H106" s="108">
        <f t="shared" si="19"/>
        <v>740056.5323487001</v>
      </c>
      <c r="I106" s="108">
        <f t="shared" si="20"/>
        <v>74005.653234870013</v>
      </c>
      <c r="J106" s="108">
        <f t="shared" si="21"/>
        <v>14061.074114625302</v>
      </c>
      <c r="K106" s="108">
        <f t="shared" si="22"/>
        <v>828123.2596981955</v>
      </c>
    </row>
    <row r="107" spans="1:11" ht="27" customHeight="1">
      <c r="A107" s="197" t="s">
        <v>14</v>
      </c>
      <c r="B107" s="181" t="s">
        <v>1190</v>
      </c>
      <c r="C107" s="106">
        <v>5</v>
      </c>
      <c r="D107" s="106">
        <v>22</v>
      </c>
      <c r="E107" s="106">
        <f t="shared" si="23"/>
        <v>22</v>
      </c>
      <c r="F107" s="107">
        <v>2201173.4700000002</v>
      </c>
      <c r="G107" s="107">
        <f t="shared" si="18"/>
        <v>2466855.1078290003</v>
      </c>
      <c r="H107" s="108">
        <f t="shared" si="19"/>
        <v>9045135.3953730017</v>
      </c>
      <c r="I107" s="108">
        <f t="shared" si="20"/>
        <v>904513.53953730024</v>
      </c>
      <c r="J107" s="108">
        <f t="shared" si="21"/>
        <v>171857.57251208703</v>
      </c>
      <c r="K107" s="108">
        <f t="shared" si="22"/>
        <v>10121506.507422388</v>
      </c>
    </row>
    <row r="108" spans="1:11" ht="27" customHeight="1">
      <c r="A108" s="198"/>
      <c r="B108" s="182"/>
      <c r="C108" s="106">
        <v>1</v>
      </c>
      <c r="D108" s="106">
        <v>19</v>
      </c>
      <c r="E108" s="106">
        <f t="shared" si="23"/>
        <v>19</v>
      </c>
      <c r="F108" s="107">
        <v>2201173.4700000002</v>
      </c>
      <c r="G108" s="107">
        <f t="shared" si="18"/>
        <v>2466855.1078290003</v>
      </c>
      <c r="H108" s="108">
        <f t="shared" si="19"/>
        <v>1562341.5682917002</v>
      </c>
      <c r="I108" s="108">
        <f t="shared" si="20"/>
        <v>156234.15682917004</v>
      </c>
      <c r="J108" s="108">
        <f t="shared" si="21"/>
        <v>29684.489797542308</v>
      </c>
      <c r="K108" s="108">
        <f t="shared" si="22"/>
        <v>1748260.2149184125</v>
      </c>
    </row>
    <row r="109" spans="1:11" ht="27" customHeight="1">
      <c r="A109" s="198"/>
      <c r="B109" s="182"/>
      <c r="C109" s="106">
        <v>1</v>
      </c>
      <c r="D109" s="106">
        <v>11</v>
      </c>
      <c r="E109" s="106">
        <f t="shared" si="23"/>
        <v>11</v>
      </c>
      <c r="F109" s="107">
        <v>2201173.4700000002</v>
      </c>
      <c r="G109" s="107">
        <f t="shared" si="18"/>
        <v>2466855.1078290003</v>
      </c>
      <c r="H109" s="108">
        <f t="shared" si="19"/>
        <v>904513.53953730012</v>
      </c>
      <c r="I109" s="108">
        <f t="shared" si="20"/>
        <v>90451.353953730024</v>
      </c>
      <c r="J109" s="108">
        <f t="shared" si="21"/>
        <v>17185.757251208706</v>
      </c>
      <c r="K109" s="108">
        <f t="shared" si="22"/>
        <v>1012150.6507422389</v>
      </c>
    </row>
    <row r="110" spans="1:11" ht="27" customHeight="1">
      <c r="A110" s="199"/>
      <c r="B110" s="183"/>
      <c r="C110" s="106">
        <v>1</v>
      </c>
      <c r="D110" s="106">
        <v>6</v>
      </c>
      <c r="E110" s="106">
        <f t="shared" si="23"/>
        <v>6</v>
      </c>
      <c r="F110" s="107">
        <v>2201173.4700000002</v>
      </c>
      <c r="G110" s="107">
        <f t="shared" si="18"/>
        <v>2466855.1078290003</v>
      </c>
      <c r="H110" s="108">
        <f t="shared" si="19"/>
        <v>493371.02156580007</v>
      </c>
      <c r="I110" s="108">
        <f t="shared" si="20"/>
        <v>49337.102156580011</v>
      </c>
      <c r="J110" s="108">
        <f t="shared" si="21"/>
        <v>9374.0494097502014</v>
      </c>
      <c r="K110" s="108">
        <f t="shared" si="22"/>
        <v>552082.17313213018</v>
      </c>
    </row>
    <row r="111" spans="1:11" ht="30">
      <c r="A111" s="158" t="s">
        <v>43</v>
      </c>
      <c r="B111" s="156" t="s">
        <v>1191</v>
      </c>
      <c r="C111" s="106">
        <v>2</v>
      </c>
      <c r="D111" s="106">
        <v>18</v>
      </c>
      <c r="E111" s="106">
        <f t="shared" si="23"/>
        <v>18</v>
      </c>
      <c r="F111" s="107">
        <v>2201173.4700000002</v>
      </c>
      <c r="G111" s="107">
        <f t="shared" si="18"/>
        <v>2466855.1078290003</v>
      </c>
      <c r="H111" s="108">
        <f t="shared" si="19"/>
        <v>2960226.1293948004</v>
      </c>
      <c r="I111" s="108">
        <f t="shared" si="20"/>
        <v>296022.61293948005</v>
      </c>
      <c r="J111" s="108">
        <f t="shared" si="21"/>
        <v>56244.296458501209</v>
      </c>
      <c r="K111" s="108">
        <f t="shared" si="22"/>
        <v>3312493.038792782</v>
      </c>
    </row>
    <row r="112" spans="1:11" ht="45">
      <c r="A112" s="158" t="s">
        <v>44</v>
      </c>
      <c r="B112" s="156" t="s">
        <v>1191</v>
      </c>
      <c r="C112" s="106">
        <v>2</v>
      </c>
      <c r="D112" s="106">
        <v>18</v>
      </c>
      <c r="E112" s="106">
        <f t="shared" si="23"/>
        <v>18</v>
      </c>
      <c r="F112" s="107">
        <v>2201173.4700000002</v>
      </c>
      <c r="G112" s="107">
        <f t="shared" si="18"/>
        <v>2466855.1078290003</v>
      </c>
      <c r="H112" s="108">
        <f t="shared" si="19"/>
        <v>2960226.1293948004</v>
      </c>
      <c r="I112" s="108">
        <f t="shared" si="20"/>
        <v>296022.61293948005</v>
      </c>
      <c r="J112" s="108">
        <f t="shared" si="21"/>
        <v>56244.296458501209</v>
      </c>
      <c r="K112" s="108">
        <f t="shared" si="22"/>
        <v>3312493.038792782</v>
      </c>
    </row>
    <row r="113" spans="1:20" ht="60">
      <c r="A113" s="158" t="s">
        <v>935</v>
      </c>
      <c r="B113" s="156" t="s">
        <v>1203</v>
      </c>
      <c r="C113" s="106">
        <v>1</v>
      </c>
      <c r="D113" s="106">
        <v>22</v>
      </c>
      <c r="E113" s="106">
        <f t="shared" si="23"/>
        <v>22</v>
      </c>
      <c r="F113" s="107">
        <v>2201173.4700000002</v>
      </c>
      <c r="G113" s="107">
        <f t="shared" si="18"/>
        <v>2466855.1078290003</v>
      </c>
      <c r="H113" s="108">
        <f t="shared" si="19"/>
        <v>1809027.0790746002</v>
      </c>
      <c r="I113" s="108">
        <f t="shared" si="20"/>
        <v>180902.70790746005</v>
      </c>
      <c r="J113" s="108">
        <f t="shared" si="21"/>
        <v>34371.514502417413</v>
      </c>
      <c r="K113" s="108">
        <f t="shared" si="22"/>
        <v>2024301.3014844777</v>
      </c>
    </row>
    <row r="114" spans="1:20" ht="60">
      <c r="A114" s="158" t="s">
        <v>1204</v>
      </c>
      <c r="B114" s="156" t="s">
        <v>1205</v>
      </c>
      <c r="C114" s="106">
        <v>2</v>
      </c>
      <c r="D114" s="106">
        <v>4</v>
      </c>
      <c r="E114" s="106">
        <f t="shared" si="23"/>
        <v>4</v>
      </c>
      <c r="F114" s="107">
        <v>2201173.4700000002</v>
      </c>
      <c r="G114" s="107">
        <f t="shared" si="18"/>
        <v>2466855.1078290003</v>
      </c>
      <c r="H114" s="108">
        <f t="shared" si="19"/>
        <v>657828.02875440009</v>
      </c>
      <c r="I114" s="108">
        <f t="shared" si="20"/>
        <v>65782.802875440015</v>
      </c>
      <c r="J114" s="108">
        <f t="shared" si="21"/>
        <v>12498.732546333604</v>
      </c>
      <c r="K114" s="108">
        <f t="shared" si="22"/>
        <v>736109.56417617365</v>
      </c>
    </row>
    <row r="115" spans="1:20" ht="45">
      <c r="A115" s="158" t="s">
        <v>32</v>
      </c>
      <c r="B115" s="156" t="s">
        <v>1206</v>
      </c>
      <c r="C115" s="106">
        <v>1</v>
      </c>
      <c r="D115" s="106">
        <v>9</v>
      </c>
      <c r="E115" s="106">
        <f t="shared" si="23"/>
        <v>9</v>
      </c>
      <c r="F115" s="107">
        <v>2201173.4700000002</v>
      </c>
      <c r="G115" s="107">
        <f t="shared" si="18"/>
        <v>2466855.1078290003</v>
      </c>
      <c r="H115" s="108">
        <f t="shared" si="19"/>
        <v>740056.5323487001</v>
      </c>
      <c r="I115" s="108">
        <f t="shared" si="20"/>
        <v>74005.653234870013</v>
      </c>
      <c r="J115" s="108">
        <f t="shared" si="21"/>
        <v>14061.074114625302</v>
      </c>
      <c r="K115" s="108">
        <f t="shared" si="22"/>
        <v>828123.2596981955</v>
      </c>
    </row>
    <row r="116" spans="1:20" ht="45">
      <c r="A116" s="158" t="s">
        <v>27</v>
      </c>
      <c r="B116" s="156" t="s">
        <v>1192</v>
      </c>
      <c r="C116" s="106">
        <v>1</v>
      </c>
      <c r="D116" s="106">
        <v>20</v>
      </c>
      <c r="E116" s="106">
        <f t="shared" si="23"/>
        <v>20</v>
      </c>
      <c r="F116" s="107">
        <v>2201173.4700000002</v>
      </c>
      <c r="G116" s="107">
        <f t="shared" si="18"/>
        <v>2466855.1078290003</v>
      </c>
      <c r="H116" s="108">
        <f t="shared" si="19"/>
        <v>1644570.0718860002</v>
      </c>
      <c r="I116" s="108">
        <f t="shared" si="20"/>
        <v>164457.00718860002</v>
      </c>
      <c r="J116" s="108">
        <f t="shared" si="21"/>
        <v>31246.831365834005</v>
      </c>
      <c r="K116" s="108">
        <f t="shared" si="22"/>
        <v>1840273.9104404342</v>
      </c>
    </row>
    <row r="117" spans="1:20" ht="34.5" customHeight="1">
      <c r="A117" s="188" t="s">
        <v>39</v>
      </c>
      <c r="B117" s="181" t="s">
        <v>1197</v>
      </c>
      <c r="C117" s="106">
        <v>1</v>
      </c>
      <c r="D117" s="106">
        <v>21</v>
      </c>
      <c r="E117" s="106">
        <f t="shared" si="23"/>
        <v>21</v>
      </c>
      <c r="F117" s="107">
        <v>2201173.4700000002</v>
      </c>
      <c r="G117" s="107">
        <f t="shared" si="18"/>
        <v>2466855.1078290003</v>
      </c>
      <c r="H117" s="108">
        <f t="shared" si="19"/>
        <v>1726798.5754803002</v>
      </c>
      <c r="I117" s="108">
        <f t="shared" si="20"/>
        <v>172679.85754803004</v>
      </c>
      <c r="J117" s="108">
        <f t="shared" si="21"/>
        <v>32809.172934125709</v>
      </c>
      <c r="K117" s="108">
        <f t="shared" si="22"/>
        <v>1932287.605962456</v>
      </c>
    </row>
    <row r="118" spans="1:20" ht="34.5" customHeight="1">
      <c r="A118" s="189"/>
      <c r="B118" s="183"/>
      <c r="C118" s="106">
        <v>1</v>
      </c>
      <c r="D118" s="106">
        <v>6</v>
      </c>
      <c r="E118" s="106">
        <f t="shared" si="23"/>
        <v>6</v>
      </c>
      <c r="F118" s="107">
        <v>2201173.4700000002</v>
      </c>
      <c r="G118" s="107">
        <f t="shared" si="18"/>
        <v>2466855.1078290003</v>
      </c>
      <c r="H118" s="108">
        <f t="shared" si="19"/>
        <v>493371.02156580007</v>
      </c>
      <c r="I118" s="108">
        <f t="shared" si="20"/>
        <v>49337.102156580011</v>
      </c>
      <c r="J118" s="108">
        <f t="shared" si="21"/>
        <v>9374.0494097502014</v>
      </c>
      <c r="K118" s="108">
        <f t="shared" si="22"/>
        <v>552082.17313213018</v>
      </c>
    </row>
    <row r="119" spans="1:20" ht="45">
      <c r="A119" s="158" t="s">
        <v>40</v>
      </c>
      <c r="B119" s="156" t="s">
        <v>1207</v>
      </c>
      <c r="C119" s="106">
        <v>1</v>
      </c>
      <c r="D119" s="106">
        <v>26</v>
      </c>
      <c r="E119" s="106">
        <f t="shared" si="23"/>
        <v>26</v>
      </c>
      <c r="F119" s="107">
        <v>2201173.4700000002</v>
      </c>
      <c r="G119" s="107">
        <f t="shared" si="18"/>
        <v>2466855.1078290003</v>
      </c>
      <c r="H119" s="108">
        <f t="shared" si="19"/>
        <v>2137941.0934518003</v>
      </c>
      <c r="I119" s="108">
        <f t="shared" si="20"/>
        <v>213794.10934518004</v>
      </c>
      <c r="J119" s="108">
        <f t="shared" si="21"/>
        <v>40620.880775584206</v>
      </c>
      <c r="K119" s="108">
        <f t="shared" si="22"/>
        <v>2392356.0835725646</v>
      </c>
    </row>
    <row r="120" spans="1:20" ht="45">
      <c r="A120" s="158" t="s">
        <v>42</v>
      </c>
      <c r="B120" s="156" t="s">
        <v>1199</v>
      </c>
      <c r="C120" s="106">
        <v>1</v>
      </c>
      <c r="D120" s="106">
        <v>22</v>
      </c>
      <c r="E120" s="106">
        <f t="shared" si="23"/>
        <v>22</v>
      </c>
      <c r="F120" s="107">
        <v>2201173.4700000002</v>
      </c>
      <c r="G120" s="107">
        <f t="shared" si="18"/>
        <v>2466855.1078290003</v>
      </c>
      <c r="H120" s="108">
        <f t="shared" si="19"/>
        <v>1809027.0790746002</v>
      </c>
      <c r="I120" s="108">
        <f t="shared" si="20"/>
        <v>180902.70790746005</v>
      </c>
      <c r="J120" s="108">
        <f t="shared" si="21"/>
        <v>34371.514502417413</v>
      </c>
      <c r="K120" s="108">
        <f t="shared" si="22"/>
        <v>2024301.3014844777</v>
      </c>
    </row>
    <row r="121" spans="1:20">
      <c r="C121" s="122">
        <f>SUM(C80:C120)</f>
        <v>64</v>
      </c>
      <c r="D121" s="122"/>
      <c r="E121" s="122">
        <f>SUM(E80:E120)</f>
        <v>640</v>
      </c>
      <c r="F121" s="190" t="s">
        <v>927</v>
      </c>
      <c r="G121" s="191"/>
      <c r="H121" s="123">
        <f>SUM(H80:H120)</f>
        <v>88477869.867466807</v>
      </c>
      <c r="I121" s="123">
        <f>SUM(I80:I120)</f>
        <v>8847786.9867466819</v>
      </c>
      <c r="J121" s="123">
        <f>SUM(J80:J120)</f>
        <v>1681079.5274818689</v>
      </c>
      <c r="K121" s="124">
        <f>SUM(K80:K120)</f>
        <v>99006736.381695405</v>
      </c>
    </row>
    <row r="124" spans="1:20">
      <c r="A124" s="192" t="s">
        <v>937</v>
      </c>
      <c r="B124" s="193"/>
      <c r="C124" s="116">
        <f>C76+C121+P3</f>
        <v>207</v>
      </c>
      <c r="K124" s="118"/>
    </row>
    <row r="125" spans="1:20">
      <c r="A125" s="192" t="s">
        <v>938</v>
      </c>
      <c r="B125" s="193"/>
      <c r="C125" s="116">
        <f>E76+E121+R3</f>
        <v>1854</v>
      </c>
    </row>
    <row r="126" spans="1:20">
      <c r="E126" s="119"/>
      <c r="F126" s="119"/>
      <c r="G126" s="119"/>
      <c r="H126" s="119"/>
      <c r="I126" s="119"/>
    </row>
    <row r="127" spans="1:20" ht="15.75">
      <c r="A127" s="184" t="s">
        <v>927</v>
      </c>
      <c r="B127" s="185"/>
      <c r="C127" s="120">
        <f>H76+U4+H121</f>
        <v>310741515.08285975</v>
      </c>
      <c r="E127" s="119"/>
      <c r="F127" s="119"/>
      <c r="G127" s="119"/>
      <c r="H127" s="119"/>
      <c r="I127" s="119"/>
      <c r="P127"/>
      <c r="Q127"/>
      <c r="R127"/>
      <c r="S127"/>
      <c r="T127"/>
    </row>
    <row r="128" spans="1:20" ht="25.5" customHeight="1">
      <c r="A128" s="194" t="s">
        <v>939</v>
      </c>
      <c r="B128" s="195"/>
      <c r="C128" s="120">
        <f>G75/30*6</f>
        <v>493371.02156580007</v>
      </c>
      <c r="E128" s="119"/>
      <c r="F128" s="119"/>
      <c r="G128" s="119"/>
      <c r="H128" s="119"/>
      <c r="I128" s="119"/>
      <c r="P128"/>
      <c r="Q128"/>
      <c r="R128"/>
      <c r="S128"/>
      <c r="T128"/>
    </row>
    <row r="129" spans="1:20" ht="15.75">
      <c r="A129" s="184" t="s">
        <v>927</v>
      </c>
      <c r="B129" s="185"/>
      <c r="C129" s="120">
        <f>C127-C128</f>
        <v>310248144.06129396</v>
      </c>
      <c r="E129" s="119"/>
      <c r="F129" s="119"/>
      <c r="G129" s="119"/>
      <c r="H129" s="119"/>
      <c r="I129" s="119"/>
      <c r="P129"/>
      <c r="Q129"/>
      <c r="R129"/>
      <c r="S129"/>
      <c r="T129"/>
    </row>
    <row r="130" spans="1:20" ht="15.75">
      <c r="A130" s="184" t="s">
        <v>940</v>
      </c>
      <c r="B130" s="185"/>
      <c r="C130" s="120">
        <f>C129*10%</f>
        <v>31024814.406129397</v>
      </c>
      <c r="E130" s="119"/>
      <c r="F130" s="119"/>
      <c r="G130" s="119"/>
      <c r="H130" s="119"/>
      <c r="I130" s="119"/>
      <c r="P130"/>
      <c r="Q130"/>
      <c r="R130"/>
      <c r="S130"/>
      <c r="T130"/>
    </row>
    <row r="131" spans="1:20" ht="15.75">
      <c r="A131" s="184" t="s">
        <v>941</v>
      </c>
      <c r="B131" s="185"/>
      <c r="C131" s="120">
        <f>C129*10%*19%</f>
        <v>5894714.7371645859</v>
      </c>
      <c r="E131" s="119"/>
      <c r="F131" s="119"/>
      <c r="G131" s="119"/>
      <c r="H131" s="119"/>
      <c r="I131" s="119"/>
      <c r="P131"/>
      <c r="Q131"/>
      <c r="R131"/>
      <c r="S131"/>
      <c r="T131"/>
    </row>
    <row r="132" spans="1:20" ht="15.75">
      <c r="A132" s="186" t="s">
        <v>929</v>
      </c>
      <c r="B132" s="187"/>
      <c r="C132" s="121">
        <f>SUM(C129:C131)</f>
        <v>347167673.20458794</v>
      </c>
      <c r="E132" s="119"/>
      <c r="F132" s="119"/>
      <c r="G132" s="119"/>
      <c r="H132" s="119"/>
      <c r="I132" s="119"/>
      <c r="P132"/>
      <c r="Q132"/>
      <c r="R132"/>
      <c r="S132"/>
      <c r="T132"/>
    </row>
  </sheetData>
  <autoFilter ref="C2:K2" xr:uid="{3905217F-4AAB-4F65-9EB0-9540D9772AEA}"/>
  <mergeCells count="52">
    <mergeCell ref="A60:A61"/>
    <mergeCell ref="A1:K1"/>
    <mergeCell ref="N1:U1"/>
    <mergeCell ref="A3:A4"/>
    <mergeCell ref="A5:A7"/>
    <mergeCell ref="A8:A9"/>
    <mergeCell ref="A13:A15"/>
    <mergeCell ref="A18:A30"/>
    <mergeCell ref="A31:A34"/>
    <mergeCell ref="A40:A46"/>
    <mergeCell ref="A48:A49"/>
    <mergeCell ref="A54:A59"/>
    <mergeCell ref="A107:A110"/>
    <mergeCell ref="A63:A64"/>
    <mergeCell ref="A69:A70"/>
    <mergeCell ref="A71:A72"/>
    <mergeCell ref="A78:K78"/>
    <mergeCell ref="B69:B70"/>
    <mergeCell ref="B71:B72"/>
    <mergeCell ref="F121:G121"/>
    <mergeCell ref="A124:B124"/>
    <mergeCell ref="A125:B125"/>
    <mergeCell ref="A127:B127"/>
    <mergeCell ref="A128:B128"/>
    <mergeCell ref="A129:B129"/>
    <mergeCell ref="A130:B130"/>
    <mergeCell ref="A131:B131"/>
    <mergeCell ref="A132:B132"/>
    <mergeCell ref="B3:B4"/>
    <mergeCell ref="B5:B7"/>
    <mergeCell ref="B8:B9"/>
    <mergeCell ref="B13:B15"/>
    <mergeCell ref="B18:B30"/>
    <mergeCell ref="A117:A118"/>
    <mergeCell ref="B117:B118"/>
    <mergeCell ref="A82:A84"/>
    <mergeCell ref="A89:A90"/>
    <mergeCell ref="A92:A96"/>
    <mergeCell ref="A97:A98"/>
    <mergeCell ref="A100:A103"/>
    <mergeCell ref="B107:B110"/>
    <mergeCell ref="B31:B34"/>
    <mergeCell ref="B40:B46"/>
    <mergeCell ref="B48:B49"/>
    <mergeCell ref="B54:B59"/>
    <mergeCell ref="B60:B61"/>
    <mergeCell ref="B63:B64"/>
    <mergeCell ref="B82:B84"/>
    <mergeCell ref="B89:B90"/>
    <mergeCell ref="B92:B96"/>
    <mergeCell ref="B97:B98"/>
    <mergeCell ref="B100:B10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ECFB2-EC82-45ED-A1B4-53B0BF86EF39}">
  <dimension ref="A1:LZU205"/>
  <sheetViews>
    <sheetView topLeftCell="D190" zoomScaleNormal="100" workbookViewId="0">
      <selection activeCell="O202" sqref="O202"/>
    </sheetView>
  </sheetViews>
  <sheetFormatPr baseColWidth="10" defaultRowHeight="15"/>
  <cols>
    <col min="1" max="1" width="5.625" style="128" customWidth="1"/>
    <col min="2" max="2" width="32.125" style="128" customWidth="1"/>
    <col min="3" max="3" width="18" style="128" customWidth="1"/>
    <col min="4" max="4" width="33.75" style="127" bestFit="1" customWidth="1"/>
    <col min="5" max="6" width="16.125" style="126" customWidth="1"/>
    <col min="7" max="7" width="35.25" style="127" customWidth="1"/>
    <col min="8" max="8" width="11.25" style="128" customWidth="1"/>
    <col min="9" max="9" width="12.125" style="129" customWidth="1"/>
    <col min="10" max="10" width="13.375" style="139" customWidth="1"/>
    <col min="11" max="11" width="14.75" style="139" bestFit="1" customWidth="1"/>
    <col min="12" max="12" width="15" style="139" bestFit="1" customWidth="1"/>
    <col min="13" max="13" width="9.25" style="139" customWidth="1"/>
    <col min="14" max="14" width="8.625" style="139" customWidth="1"/>
    <col min="15" max="15" width="12.625" style="139" customWidth="1"/>
    <col min="16" max="16384" width="11" style="139"/>
  </cols>
  <sheetData>
    <row r="1" spans="1:15" ht="18" customHeight="1">
      <c r="A1" s="125"/>
      <c r="B1" s="125"/>
      <c r="C1" s="125"/>
      <c r="D1" s="125"/>
    </row>
    <row r="2" spans="1:15" ht="18" customHeight="1">
      <c r="A2" s="125"/>
      <c r="B2" s="125"/>
      <c r="C2" s="125"/>
      <c r="D2" s="125"/>
    </row>
    <row r="3" spans="1:15" ht="15.75" customHeight="1">
      <c r="A3" s="125"/>
      <c r="B3" s="125"/>
      <c r="C3" s="125"/>
      <c r="D3" s="125"/>
      <c r="I3" s="141">
        <v>45321</v>
      </c>
    </row>
    <row r="4" spans="1:15" ht="30">
      <c r="A4" s="130" t="s">
        <v>1</v>
      </c>
      <c r="B4" s="130" t="s">
        <v>2</v>
      </c>
      <c r="C4" s="130" t="s">
        <v>943</v>
      </c>
      <c r="D4" s="131" t="s">
        <v>944</v>
      </c>
      <c r="E4" s="130" t="s">
        <v>945</v>
      </c>
      <c r="F4" s="130"/>
      <c r="G4" s="130" t="s">
        <v>946</v>
      </c>
      <c r="H4" s="130" t="s">
        <v>947</v>
      </c>
      <c r="I4" s="130" t="s">
        <v>1179</v>
      </c>
      <c r="J4" s="147" t="s">
        <v>924</v>
      </c>
      <c r="K4" s="148" t="s">
        <v>925</v>
      </c>
      <c r="L4" s="149" t="s">
        <v>926</v>
      </c>
      <c r="M4" s="150" t="s">
        <v>928</v>
      </c>
      <c r="N4" s="150" t="s">
        <v>50</v>
      </c>
      <c r="O4" s="150" t="s">
        <v>929</v>
      </c>
    </row>
    <row r="5" spans="1:15" ht="30.75" customHeight="1">
      <c r="A5" s="132">
        <v>1</v>
      </c>
      <c r="B5" s="133" t="s">
        <v>5</v>
      </c>
      <c r="C5" s="133" t="s">
        <v>6</v>
      </c>
      <c r="D5" s="134" t="s">
        <v>948</v>
      </c>
      <c r="E5" s="135">
        <v>1100402274</v>
      </c>
      <c r="F5" s="135">
        <f>VLOOKUP(E5,'[7]empleados de SENA MEDELLIN_ij'!C$4:C$257,1,0)</f>
        <v>1100402274</v>
      </c>
      <c r="G5" s="136" t="s">
        <v>949</v>
      </c>
      <c r="H5" s="146">
        <v>45295</v>
      </c>
      <c r="I5" s="140">
        <f t="shared" ref="I5:I31" si="0">$I$3-H5+1</f>
        <v>27</v>
      </c>
      <c r="J5" s="107">
        <v>2201173.4700000002</v>
      </c>
      <c r="K5" s="107">
        <v>2466855.1078289999</v>
      </c>
      <c r="L5" s="108">
        <f>(K5/30)*I5</f>
        <v>2220169.5970461001</v>
      </c>
      <c r="M5" s="108">
        <f>L5*10%</f>
        <v>222016.95970461002</v>
      </c>
      <c r="N5" s="108">
        <f>M5*19%</f>
        <v>42183.222343875903</v>
      </c>
      <c r="O5" s="108">
        <f>L5+M5+N5</f>
        <v>2484369.7790945861</v>
      </c>
    </row>
    <row r="6" spans="1:15" ht="30.75" customHeight="1">
      <c r="A6" s="132">
        <v>2</v>
      </c>
      <c r="B6" s="133" t="s">
        <v>5</v>
      </c>
      <c r="C6" s="133" t="s">
        <v>6</v>
      </c>
      <c r="D6" s="134" t="s">
        <v>948</v>
      </c>
      <c r="E6" s="135">
        <v>43554841</v>
      </c>
      <c r="F6" s="135">
        <f>VLOOKUP(E6,'[7]empleados de SENA MEDELLIN_ij'!C$4:C$257,1,0)</f>
        <v>43554841</v>
      </c>
      <c r="G6" s="136" t="s">
        <v>950</v>
      </c>
      <c r="H6" s="146">
        <v>45295</v>
      </c>
      <c r="I6" s="140">
        <f t="shared" si="0"/>
        <v>27</v>
      </c>
      <c r="J6" s="107">
        <v>2201173.4700000002</v>
      </c>
      <c r="K6" s="107">
        <v>2466855.1078290003</v>
      </c>
      <c r="L6" s="108">
        <f>(K6/30)*I6</f>
        <v>2220169.5970461005</v>
      </c>
      <c r="M6" s="108">
        <f t="shared" ref="M6:M62" si="1">L6*10%</f>
        <v>222016.95970461005</v>
      </c>
      <c r="N6" s="108">
        <f t="shared" ref="N6:N62" si="2">M6*19%</f>
        <v>42183.22234387591</v>
      </c>
      <c r="O6" s="108">
        <f t="shared" ref="O6:O62" si="3">L6+M6+N6</f>
        <v>2484369.7790945866</v>
      </c>
    </row>
    <row r="7" spans="1:15" ht="30.75" customHeight="1">
      <c r="A7" s="132">
        <v>3</v>
      </c>
      <c r="B7" s="133" t="s">
        <v>5</v>
      </c>
      <c r="C7" s="133" t="s">
        <v>6</v>
      </c>
      <c r="D7" s="134" t="s">
        <v>948</v>
      </c>
      <c r="E7" s="135">
        <v>32109049</v>
      </c>
      <c r="F7" s="135">
        <f>VLOOKUP(E7,'[7]empleados de SENA MEDELLIN_ij'!C$4:C$257,1,0)</f>
        <v>32109049</v>
      </c>
      <c r="G7" s="136" t="s">
        <v>951</v>
      </c>
      <c r="H7" s="146">
        <v>45296</v>
      </c>
      <c r="I7" s="140">
        <f t="shared" si="0"/>
        <v>26</v>
      </c>
      <c r="J7" s="107">
        <v>2201173.4700000002</v>
      </c>
      <c r="K7" s="107">
        <v>2466855.1078290003</v>
      </c>
      <c r="L7" s="108">
        <f t="shared" ref="L7:L62" si="4">(K7/30)*I7</f>
        <v>2137941.0934518003</v>
      </c>
      <c r="M7" s="108">
        <f t="shared" si="1"/>
        <v>213794.10934518004</v>
      </c>
      <c r="N7" s="108">
        <f t="shared" si="2"/>
        <v>40620.880775584206</v>
      </c>
      <c r="O7" s="108">
        <f t="shared" si="3"/>
        <v>2392356.0835725646</v>
      </c>
    </row>
    <row r="8" spans="1:15" ht="30.75" customHeight="1">
      <c r="A8" s="132">
        <v>4</v>
      </c>
      <c r="B8" s="133" t="s">
        <v>5</v>
      </c>
      <c r="C8" s="133" t="s">
        <v>6</v>
      </c>
      <c r="D8" s="134" t="s">
        <v>948</v>
      </c>
      <c r="E8" s="135">
        <v>32181722</v>
      </c>
      <c r="F8" s="135">
        <f>VLOOKUP(E8,'[7]empleados de SENA MEDELLIN_ij'!C$4:C$257,1,0)</f>
        <v>32181722</v>
      </c>
      <c r="G8" s="136" t="s">
        <v>952</v>
      </c>
      <c r="H8" s="146">
        <v>45315</v>
      </c>
      <c r="I8" s="140">
        <f t="shared" si="0"/>
        <v>7</v>
      </c>
      <c r="J8" s="107">
        <v>2201173.4700000002</v>
      </c>
      <c r="K8" s="107">
        <v>2466855.1078290003</v>
      </c>
      <c r="L8" s="108">
        <f t="shared" si="4"/>
        <v>575599.52516010008</v>
      </c>
      <c r="M8" s="108">
        <f t="shared" si="1"/>
        <v>57559.952516010009</v>
      </c>
      <c r="N8" s="108">
        <f t="shared" si="2"/>
        <v>10936.390978041902</v>
      </c>
      <c r="O8" s="108">
        <f t="shared" si="3"/>
        <v>644095.86865415203</v>
      </c>
    </row>
    <row r="9" spans="1:15" ht="30.75" customHeight="1">
      <c r="A9" s="132">
        <v>5</v>
      </c>
      <c r="B9" s="133" t="s">
        <v>5</v>
      </c>
      <c r="C9" s="133" t="s">
        <v>6</v>
      </c>
      <c r="D9" s="134" t="s">
        <v>948</v>
      </c>
      <c r="E9" s="135">
        <v>39274787</v>
      </c>
      <c r="F9" s="135">
        <f>VLOOKUP(E9,'[7]empleados de SENA MEDELLIN_ij'!C$4:C$257,1,0)</f>
        <v>39274787</v>
      </c>
      <c r="G9" s="137" t="s">
        <v>953</v>
      </c>
      <c r="H9" s="146">
        <v>45314</v>
      </c>
      <c r="I9" s="140">
        <f t="shared" si="0"/>
        <v>8</v>
      </c>
      <c r="J9" s="107">
        <v>2201173.4700000002</v>
      </c>
      <c r="K9" s="107">
        <v>2466855.1078290003</v>
      </c>
      <c r="L9" s="108">
        <f t="shared" si="4"/>
        <v>657828.02875440009</v>
      </c>
      <c r="M9" s="108">
        <f t="shared" si="1"/>
        <v>65782.802875440015</v>
      </c>
      <c r="N9" s="108">
        <f t="shared" si="2"/>
        <v>12498.732546333604</v>
      </c>
      <c r="O9" s="108">
        <f t="shared" si="3"/>
        <v>736109.56417617365</v>
      </c>
    </row>
    <row r="10" spans="1:15" ht="30.75" customHeight="1">
      <c r="A10" s="132">
        <v>6</v>
      </c>
      <c r="B10" s="133" t="s">
        <v>5</v>
      </c>
      <c r="C10" s="133" t="s">
        <v>6</v>
      </c>
      <c r="D10" s="134" t="s">
        <v>948</v>
      </c>
      <c r="E10" s="135">
        <v>1023626051</v>
      </c>
      <c r="F10" s="135">
        <f>VLOOKUP(E10,'[7]empleados de SENA MEDELLIN_ij'!C$4:C$257,1,0)</f>
        <v>1023626051</v>
      </c>
      <c r="G10" s="136" t="s">
        <v>954</v>
      </c>
      <c r="H10" s="146">
        <v>45316</v>
      </c>
      <c r="I10" s="140">
        <f t="shared" si="0"/>
        <v>6</v>
      </c>
      <c r="J10" s="107">
        <v>2201173.4700000002</v>
      </c>
      <c r="K10" s="107">
        <v>2466855.1078290003</v>
      </c>
      <c r="L10" s="108">
        <f t="shared" si="4"/>
        <v>493371.02156580007</v>
      </c>
      <c r="M10" s="108">
        <f t="shared" si="1"/>
        <v>49337.102156580011</v>
      </c>
      <c r="N10" s="108">
        <f t="shared" si="2"/>
        <v>9374.0494097502014</v>
      </c>
      <c r="O10" s="108">
        <f t="shared" si="3"/>
        <v>552082.17313213018</v>
      </c>
    </row>
    <row r="11" spans="1:15" ht="30.75" customHeight="1">
      <c r="A11" s="132">
        <v>7</v>
      </c>
      <c r="B11" s="133" t="s">
        <v>5</v>
      </c>
      <c r="C11" s="133" t="s">
        <v>6</v>
      </c>
      <c r="D11" s="134" t="s">
        <v>948</v>
      </c>
      <c r="E11" s="135">
        <v>43678036</v>
      </c>
      <c r="F11" s="135">
        <f>VLOOKUP(E11,'[7]empleados de SENA MEDELLIN_ij'!C$4:C$257,1,0)</f>
        <v>43678036</v>
      </c>
      <c r="G11" s="136" t="s">
        <v>955</v>
      </c>
      <c r="H11" s="146">
        <v>45295</v>
      </c>
      <c r="I11" s="140">
        <f t="shared" si="0"/>
        <v>27</v>
      </c>
      <c r="J11" s="107">
        <v>2201173.4700000002</v>
      </c>
      <c r="K11" s="107">
        <v>2466855.1078290003</v>
      </c>
      <c r="L11" s="108">
        <f t="shared" si="4"/>
        <v>2220169.5970461005</v>
      </c>
      <c r="M11" s="108">
        <f t="shared" si="1"/>
        <v>222016.95970461005</v>
      </c>
      <c r="N11" s="108">
        <f t="shared" si="2"/>
        <v>42183.22234387591</v>
      </c>
      <c r="O11" s="108">
        <f t="shared" si="3"/>
        <v>2484369.7790945866</v>
      </c>
    </row>
    <row r="12" spans="1:15" ht="30.75" customHeight="1">
      <c r="A12" s="132">
        <v>8</v>
      </c>
      <c r="B12" s="133" t="s">
        <v>5</v>
      </c>
      <c r="C12" s="133" t="s">
        <v>6</v>
      </c>
      <c r="D12" s="134" t="s">
        <v>948</v>
      </c>
      <c r="E12" s="135">
        <v>21548571</v>
      </c>
      <c r="F12" s="135">
        <f>VLOOKUP(E12,'[7]empleados de SENA MEDELLIN_ij'!C$4:C$257,1,0)</f>
        <v>21548571</v>
      </c>
      <c r="G12" s="136" t="s">
        <v>956</v>
      </c>
      <c r="H12" s="146">
        <v>45302</v>
      </c>
      <c r="I12" s="140">
        <f t="shared" si="0"/>
        <v>20</v>
      </c>
      <c r="J12" s="107">
        <v>2201173.4700000002</v>
      </c>
      <c r="K12" s="107">
        <v>2466855.1078290003</v>
      </c>
      <c r="L12" s="108">
        <f t="shared" si="4"/>
        <v>1644570.0718860002</v>
      </c>
      <c r="M12" s="108">
        <f t="shared" si="1"/>
        <v>164457.00718860002</v>
      </c>
      <c r="N12" s="108">
        <f t="shared" si="2"/>
        <v>31246.831365834005</v>
      </c>
      <c r="O12" s="108">
        <f t="shared" si="3"/>
        <v>1840273.9104404342</v>
      </c>
    </row>
    <row r="13" spans="1:15" ht="30.75" customHeight="1">
      <c r="A13" s="132">
        <v>9</v>
      </c>
      <c r="B13" s="133" t="s">
        <v>5</v>
      </c>
      <c r="C13" s="133" t="s">
        <v>6</v>
      </c>
      <c r="D13" s="134" t="s">
        <v>948</v>
      </c>
      <c r="E13" s="135">
        <v>43453077</v>
      </c>
      <c r="F13" s="135">
        <f>VLOOKUP(E13,'[7]empleados de SENA MEDELLIN_ij'!C$4:C$257,1,0)</f>
        <v>43453077</v>
      </c>
      <c r="G13" s="136" t="s">
        <v>957</v>
      </c>
      <c r="H13" s="146">
        <v>45316</v>
      </c>
      <c r="I13" s="140">
        <f t="shared" si="0"/>
        <v>6</v>
      </c>
      <c r="J13" s="107">
        <v>2201173.4700000002</v>
      </c>
      <c r="K13" s="107">
        <v>2466855.1078290003</v>
      </c>
      <c r="L13" s="108">
        <f t="shared" si="4"/>
        <v>493371.02156580007</v>
      </c>
      <c r="M13" s="108">
        <f t="shared" si="1"/>
        <v>49337.102156580011</v>
      </c>
      <c r="N13" s="108">
        <f t="shared" si="2"/>
        <v>9374.0494097502014</v>
      </c>
      <c r="O13" s="108">
        <f t="shared" si="3"/>
        <v>552082.17313213018</v>
      </c>
    </row>
    <row r="14" spans="1:15" ht="30.75" customHeight="1">
      <c r="A14" s="132">
        <v>10</v>
      </c>
      <c r="B14" s="133" t="s">
        <v>5</v>
      </c>
      <c r="C14" s="133" t="s">
        <v>6</v>
      </c>
      <c r="D14" s="134" t="s">
        <v>948</v>
      </c>
      <c r="E14" s="135">
        <v>43743093</v>
      </c>
      <c r="F14" s="135">
        <f>VLOOKUP(E14,'[7]empleados de SENA MEDELLIN_ij'!C$4:C$257,1,0)</f>
        <v>43743093</v>
      </c>
      <c r="G14" s="136" t="s">
        <v>958</v>
      </c>
      <c r="H14" s="146">
        <v>45295</v>
      </c>
      <c r="I14" s="140">
        <f t="shared" si="0"/>
        <v>27</v>
      </c>
      <c r="J14" s="107">
        <v>2201173.4700000002</v>
      </c>
      <c r="K14" s="107">
        <v>2466855.1078290003</v>
      </c>
      <c r="L14" s="108">
        <f t="shared" si="4"/>
        <v>2220169.5970461005</v>
      </c>
      <c r="M14" s="108">
        <f t="shared" si="1"/>
        <v>222016.95970461005</v>
      </c>
      <c r="N14" s="108">
        <f t="shared" si="2"/>
        <v>42183.22234387591</v>
      </c>
      <c r="O14" s="108">
        <f t="shared" si="3"/>
        <v>2484369.7790945866</v>
      </c>
    </row>
    <row r="15" spans="1:15" ht="30.75" customHeight="1">
      <c r="A15" s="132">
        <v>11</v>
      </c>
      <c r="B15" s="133" t="s">
        <v>5</v>
      </c>
      <c r="C15" s="133" t="s">
        <v>6</v>
      </c>
      <c r="D15" s="134" t="s">
        <v>948</v>
      </c>
      <c r="E15" s="135">
        <v>1090390206</v>
      </c>
      <c r="F15" s="135">
        <f>VLOOKUP(E15,'[7]empleados de SENA MEDELLIN_ij'!C$4:C$257,1,0)</f>
        <v>1090390206</v>
      </c>
      <c r="G15" s="136" t="s">
        <v>959</v>
      </c>
      <c r="H15" s="146">
        <v>45295</v>
      </c>
      <c r="I15" s="140">
        <f t="shared" si="0"/>
        <v>27</v>
      </c>
      <c r="J15" s="107">
        <v>2201173.4700000002</v>
      </c>
      <c r="K15" s="107">
        <v>2466855.1078290003</v>
      </c>
      <c r="L15" s="108">
        <f t="shared" si="4"/>
        <v>2220169.5970461005</v>
      </c>
      <c r="M15" s="108">
        <f t="shared" si="1"/>
        <v>222016.95970461005</v>
      </c>
      <c r="N15" s="108">
        <f t="shared" si="2"/>
        <v>42183.22234387591</v>
      </c>
      <c r="O15" s="108">
        <f t="shared" si="3"/>
        <v>2484369.7790945866</v>
      </c>
    </row>
    <row r="16" spans="1:15" ht="30.75" customHeight="1">
      <c r="A16" s="132">
        <v>12</v>
      </c>
      <c r="B16" s="133" t="s">
        <v>5</v>
      </c>
      <c r="C16" s="133" t="s">
        <v>6</v>
      </c>
      <c r="D16" s="134" t="s">
        <v>948</v>
      </c>
      <c r="E16" s="135">
        <v>1216729202</v>
      </c>
      <c r="F16" s="135">
        <f>VLOOKUP(E16,'[7]empleados de SENA MEDELLIN_ij'!C$4:C$257,1,0)</f>
        <v>1216729202</v>
      </c>
      <c r="G16" s="136" t="s">
        <v>960</v>
      </c>
      <c r="H16" s="146">
        <v>45311</v>
      </c>
      <c r="I16" s="140">
        <f t="shared" si="0"/>
        <v>11</v>
      </c>
      <c r="J16" s="107">
        <v>2201173.4700000002</v>
      </c>
      <c r="K16" s="107">
        <v>2466855.1078290003</v>
      </c>
      <c r="L16" s="108">
        <f t="shared" si="4"/>
        <v>904513.53953730012</v>
      </c>
      <c r="M16" s="108">
        <f t="shared" si="1"/>
        <v>90451.353953730024</v>
      </c>
      <c r="N16" s="108">
        <f t="shared" si="2"/>
        <v>17185.757251208706</v>
      </c>
      <c r="O16" s="108">
        <f t="shared" si="3"/>
        <v>1012150.6507422389</v>
      </c>
    </row>
    <row r="17" spans="1:15" ht="30.75" customHeight="1">
      <c r="A17" s="132">
        <v>13</v>
      </c>
      <c r="B17" s="133" t="s">
        <v>5</v>
      </c>
      <c r="C17" s="133" t="s">
        <v>6</v>
      </c>
      <c r="D17" s="134" t="s">
        <v>948</v>
      </c>
      <c r="E17" s="135">
        <v>43158844</v>
      </c>
      <c r="F17" s="135">
        <f>VLOOKUP(E17,'[7]empleados de SENA MEDELLIN_ij'!C$4:C$257,1,0)</f>
        <v>43158844</v>
      </c>
      <c r="G17" s="136" t="s">
        <v>961</v>
      </c>
      <c r="H17" s="146">
        <v>45296</v>
      </c>
      <c r="I17" s="140">
        <f t="shared" si="0"/>
        <v>26</v>
      </c>
      <c r="J17" s="107">
        <v>2201173.4700000002</v>
      </c>
      <c r="K17" s="107">
        <v>2466855.1078290003</v>
      </c>
      <c r="L17" s="108">
        <f t="shared" si="4"/>
        <v>2137941.0934518003</v>
      </c>
      <c r="M17" s="108">
        <f t="shared" si="1"/>
        <v>213794.10934518004</v>
      </c>
      <c r="N17" s="108">
        <f t="shared" si="2"/>
        <v>40620.880775584206</v>
      </c>
      <c r="O17" s="108">
        <f t="shared" si="3"/>
        <v>2392356.0835725646</v>
      </c>
    </row>
    <row r="18" spans="1:15" ht="30.75" customHeight="1">
      <c r="A18" s="132">
        <v>14</v>
      </c>
      <c r="B18" s="133" t="s">
        <v>5</v>
      </c>
      <c r="C18" s="133" t="s">
        <v>6</v>
      </c>
      <c r="D18" s="134" t="s">
        <v>948</v>
      </c>
      <c r="E18" s="135">
        <v>43576931</v>
      </c>
      <c r="F18" s="135">
        <f>VLOOKUP(E18,'[7]empleados de SENA MEDELLIN_ij'!C$4:C$257,1,0)</f>
        <v>43576931</v>
      </c>
      <c r="G18" s="136" t="s">
        <v>962</v>
      </c>
      <c r="H18" s="146">
        <v>45295</v>
      </c>
      <c r="I18" s="140">
        <f t="shared" si="0"/>
        <v>27</v>
      </c>
      <c r="J18" s="107">
        <v>2201173.4700000002</v>
      </c>
      <c r="K18" s="107">
        <v>2466855.1078290003</v>
      </c>
      <c r="L18" s="108">
        <f t="shared" si="4"/>
        <v>2220169.5970461005</v>
      </c>
      <c r="M18" s="108">
        <f t="shared" si="1"/>
        <v>222016.95970461005</v>
      </c>
      <c r="N18" s="108">
        <f t="shared" si="2"/>
        <v>42183.22234387591</v>
      </c>
      <c r="O18" s="108">
        <f t="shared" si="3"/>
        <v>2484369.7790945866</v>
      </c>
    </row>
    <row r="19" spans="1:15" ht="30.75" customHeight="1">
      <c r="A19" s="132">
        <v>15</v>
      </c>
      <c r="B19" s="133" t="s">
        <v>5</v>
      </c>
      <c r="C19" s="133" t="s">
        <v>6</v>
      </c>
      <c r="D19" s="134" t="s">
        <v>948</v>
      </c>
      <c r="E19" s="138">
        <v>1042709524</v>
      </c>
      <c r="F19" s="135">
        <f>VLOOKUP(E19,'[7]empleados de SENA MEDELLIN_ij'!C$4:C$257,1,0)</f>
        <v>1042709524</v>
      </c>
      <c r="G19" s="136" t="s">
        <v>963</v>
      </c>
      <c r="H19" s="146">
        <v>45315</v>
      </c>
      <c r="I19" s="140">
        <f t="shared" si="0"/>
        <v>7</v>
      </c>
      <c r="J19" s="107">
        <v>2201173.4700000002</v>
      </c>
      <c r="K19" s="107">
        <v>2466855.1078290003</v>
      </c>
      <c r="L19" s="108">
        <f t="shared" si="4"/>
        <v>575599.52516010008</v>
      </c>
      <c r="M19" s="108">
        <f t="shared" si="1"/>
        <v>57559.952516010009</v>
      </c>
      <c r="N19" s="108">
        <f t="shared" si="2"/>
        <v>10936.390978041902</v>
      </c>
      <c r="O19" s="108">
        <f t="shared" si="3"/>
        <v>644095.86865415203</v>
      </c>
    </row>
    <row r="20" spans="1:15" ht="30.75" customHeight="1">
      <c r="A20" s="132">
        <v>16</v>
      </c>
      <c r="B20" s="133" t="s">
        <v>5</v>
      </c>
      <c r="C20" s="133" t="s">
        <v>6</v>
      </c>
      <c r="D20" s="134" t="s">
        <v>948</v>
      </c>
      <c r="E20" s="135">
        <v>42107538</v>
      </c>
      <c r="F20" s="135">
        <f>VLOOKUP(E20,'[7]empleados de SENA MEDELLIN_ij'!C$4:C$257,1,0)</f>
        <v>42107538</v>
      </c>
      <c r="G20" s="136" t="s">
        <v>964</v>
      </c>
      <c r="H20" s="146">
        <v>45295</v>
      </c>
      <c r="I20" s="140">
        <f t="shared" si="0"/>
        <v>27</v>
      </c>
      <c r="J20" s="107">
        <v>2201173.4700000002</v>
      </c>
      <c r="K20" s="107">
        <v>2466855.1078290003</v>
      </c>
      <c r="L20" s="108">
        <f t="shared" si="4"/>
        <v>2220169.5970461005</v>
      </c>
      <c r="M20" s="108">
        <f t="shared" si="1"/>
        <v>222016.95970461005</v>
      </c>
      <c r="N20" s="108">
        <f t="shared" si="2"/>
        <v>42183.22234387591</v>
      </c>
      <c r="O20" s="108">
        <f t="shared" si="3"/>
        <v>2484369.7790945866</v>
      </c>
    </row>
    <row r="21" spans="1:15" ht="30.75" customHeight="1">
      <c r="A21" s="132">
        <v>17</v>
      </c>
      <c r="B21" s="133" t="s">
        <v>5</v>
      </c>
      <c r="C21" s="133" t="s">
        <v>6</v>
      </c>
      <c r="D21" s="134" t="s">
        <v>948</v>
      </c>
      <c r="E21" s="138">
        <v>52005287</v>
      </c>
      <c r="F21" s="135">
        <f>VLOOKUP(E21,'[7]empleados de SENA MEDELLIN_ij'!C$4:C$257,1,0)</f>
        <v>52005287</v>
      </c>
      <c r="G21" s="137" t="s">
        <v>965</v>
      </c>
      <c r="H21" s="146">
        <v>45302</v>
      </c>
      <c r="I21" s="140">
        <f t="shared" si="0"/>
        <v>20</v>
      </c>
      <c r="J21" s="107">
        <v>2201173.4700000002</v>
      </c>
      <c r="K21" s="107">
        <v>2466855.1078290003</v>
      </c>
      <c r="L21" s="108">
        <f t="shared" si="4"/>
        <v>1644570.0718860002</v>
      </c>
      <c r="M21" s="108">
        <f t="shared" si="1"/>
        <v>164457.00718860002</v>
      </c>
      <c r="N21" s="108">
        <f t="shared" si="2"/>
        <v>31246.831365834005</v>
      </c>
      <c r="O21" s="108">
        <f t="shared" si="3"/>
        <v>1840273.9104404342</v>
      </c>
    </row>
    <row r="22" spans="1:15" ht="30.75" customHeight="1">
      <c r="A22" s="132">
        <v>18</v>
      </c>
      <c r="B22" s="133" t="s">
        <v>5</v>
      </c>
      <c r="C22" s="133" t="s">
        <v>6</v>
      </c>
      <c r="D22" s="134" t="s">
        <v>948</v>
      </c>
      <c r="E22" s="135">
        <v>1216728513</v>
      </c>
      <c r="F22" s="135">
        <f>VLOOKUP(E22,'[7]empleados de SENA MEDELLIN_ij'!C$4:C$257,1,0)</f>
        <v>1216728513</v>
      </c>
      <c r="G22" s="137" t="s">
        <v>966</v>
      </c>
      <c r="H22" s="146">
        <v>45304</v>
      </c>
      <c r="I22" s="140">
        <f t="shared" si="0"/>
        <v>18</v>
      </c>
      <c r="J22" s="107">
        <v>2201173.4700000002</v>
      </c>
      <c r="K22" s="107">
        <v>2466855.1078290003</v>
      </c>
      <c r="L22" s="108">
        <f t="shared" si="4"/>
        <v>1480113.0646974002</v>
      </c>
      <c r="M22" s="108">
        <f t="shared" si="1"/>
        <v>148011.30646974003</v>
      </c>
      <c r="N22" s="108">
        <f t="shared" si="2"/>
        <v>28122.148229250604</v>
      </c>
      <c r="O22" s="108">
        <f t="shared" si="3"/>
        <v>1656246.519396391</v>
      </c>
    </row>
    <row r="23" spans="1:15" ht="30.75" customHeight="1">
      <c r="A23" s="132">
        <v>19</v>
      </c>
      <c r="B23" s="133" t="s">
        <v>5</v>
      </c>
      <c r="C23" s="133" t="s">
        <v>6</v>
      </c>
      <c r="D23" s="134" t="s">
        <v>948</v>
      </c>
      <c r="E23" s="135">
        <v>1036656630</v>
      </c>
      <c r="F23" s="135">
        <f>VLOOKUP(E23,'[7]empleados de SENA MEDELLIN_ij'!C$4:C$257,1,0)</f>
        <v>1036656630</v>
      </c>
      <c r="G23" s="136" t="s">
        <v>967</v>
      </c>
      <c r="H23" s="146">
        <v>45300</v>
      </c>
      <c r="I23" s="140">
        <f t="shared" si="0"/>
        <v>22</v>
      </c>
      <c r="J23" s="107">
        <v>2201173.4700000002</v>
      </c>
      <c r="K23" s="107">
        <v>2466855.1078290003</v>
      </c>
      <c r="L23" s="108">
        <f t="shared" si="4"/>
        <v>1809027.0790746002</v>
      </c>
      <c r="M23" s="108">
        <f t="shared" si="1"/>
        <v>180902.70790746005</v>
      </c>
      <c r="N23" s="108">
        <f t="shared" si="2"/>
        <v>34371.514502417413</v>
      </c>
      <c r="O23" s="108">
        <f t="shared" si="3"/>
        <v>2024301.3014844777</v>
      </c>
    </row>
    <row r="24" spans="1:15" ht="30.75" customHeight="1">
      <c r="A24" s="132">
        <v>20</v>
      </c>
      <c r="B24" s="133" t="s">
        <v>5</v>
      </c>
      <c r="C24" s="133" t="s">
        <v>6</v>
      </c>
      <c r="D24" s="134" t="s">
        <v>948</v>
      </c>
      <c r="E24" s="138">
        <v>42899961</v>
      </c>
      <c r="F24" s="135">
        <f>VLOOKUP(E24,'[7]empleados de SENA MEDELLIN_ij'!C$4:C$257,1,0)</f>
        <v>42899961</v>
      </c>
      <c r="G24" s="136" t="s">
        <v>968</v>
      </c>
      <c r="H24" s="146">
        <v>45302</v>
      </c>
      <c r="I24" s="140">
        <f t="shared" si="0"/>
        <v>20</v>
      </c>
      <c r="J24" s="107">
        <v>2201173.4700000002</v>
      </c>
      <c r="K24" s="107">
        <v>2466855.1078290003</v>
      </c>
      <c r="L24" s="108">
        <f t="shared" si="4"/>
        <v>1644570.0718860002</v>
      </c>
      <c r="M24" s="108">
        <f t="shared" si="1"/>
        <v>164457.00718860002</v>
      </c>
      <c r="N24" s="108">
        <f t="shared" si="2"/>
        <v>31246.831365834005</v>
      </c>
      <c r="O24" s="108">
        <f t="shared" si="3"/>
        <v>1840273.9104404342</v>
      </c>
    </row>
    <row r="25" spans="1:15" ht="30.75" customHeight="1">
      <c r="A25" s="132">
        <v>21</v>
      </c>
      <c r="B25" s="133" t="s">
        <v>5</v>
      </c>
      <c r="C25" s="133" t="s">
        <v>6</v>
      </c>
      <c r="D25" s="134" t="s">
        <v>948</v>
      </c>
      <c r="E25" s="135">
        <v>1122808758</v>
      </c>
      <c r="F25" s="135">
        <f>VLOOKUP(E25,'[7]empleados de SENA MEDELLIN_ij'!C$4:C$257,1,0)</f>
        <v>1122808758</v>
      </c>
      <c r="G25" s="137" t="s">
        <v>969</v>
      </c>
      <c r="H25" s="146">
        <v>45295</v>
      </c>
      <c r="I25" s="140">
        <f t="shared" si="0"/>
        <v>27</v>
      </c>
      <c r="J25" s="107">
        <v>2201173.4700000002</v>
      </c>
      <c r="K25" s="107">
        <v>2466855.1078290003</v>
      </c>
      <c r="L25" s="108">
        <f t="shared" si="4"/>
        <v>2220169.5970461005</v>
      </c>
      <c r="M25" s="108">
        <f t="shared" si="1"/>
        <v>222016.95970461005</v>
      </c>
      <c r="N25" s="108">
        <f t="shared" si="2"/>
        <v>42183.22234387591</v>
      </c>
      <c r="O25" s="108">
        <f t="shared" si="3"/>
        <v>2484369.7790945866</v>
      </c>
    </row>
    <row r="26" spans="1:15" ht="30.75" customHeight="1">
      <c r="A26" s="132">
        <v>22</v>
      </c>
      <c r="B26" s="133" t="s">
        <v>5</v>
      </c>
      <c r="C26" s="133" t="s">
        <v>6</v>
      </c>
      <c r="D26" s="134" t="s">
        <v>948</v>
      </c>
      <c r="E26" s="138">
        <v>22029114</v>
      </c>
      <c r="F26" s="135">
        <f>VLOOKUP(E26,'[7]empleados de SENA MEDELLIN_ij'!C$4:C$257,1,0)</f>
        <v>22029114</v>
      </c>
      <c r="G26" s="137" t="s">
        <v>970</v>
      </c>
      <c r="H26" s="146">
        <v>45302</v>
      </c>
      <c r="I26" s="140">
        <f t="shared" si="0"/>
        <v>20</v>
      </c>
      <c r="J26" s="107">
        <v>2201173.4700000002</v>
      </c>
      <c r="K26" s="107">
        <v>2466855.1078290003</v>
      </c>
      <c r="L26" s="108">
        <f t="shared" si="4"/>
        <v>1644570.0718860002</v>
      </c>
      <c r="M26" s="108">
        <f t="shared" si="1"/>
        <v>164457.00718860002</v>
      </c>
      <c r="N26" s="108">
        <f t="shared" si="2"/>
        <v>31246.831365834005</v>
      </c>
      <c r="O26" s="108">
        <f t="shared" si="3"/>
        <v>1840273.9104404342</v>
      </c>
    </row>
    <row r="27" spans="1:15" ht="30.75" customHeight="1">
      <c r="A27" s="132">
        <v>23</v>
      </c>
      <c r="B27" s="133" t="s">
        <v>5</v>
      </c>
      <c r="C27" s="133" t="s">
        <v>6</v>
      </c>
      <c r="D27" s="134" t="s">
        <v>948</v>
      </c>
      <c r="E27" s="138">
        <v>42152131</v>
      </c>
      <c r="F27" s="135">
        <f>VLOOKUP(E27,'[7]empleados de SENA MEDELLIN_ij'!C$4:C$257,1,0)</f>
        <v>42152131</v>
      </c>
      <c r="G27" s="137" t="s">
        <v>971</v>
      </c>
      <c r="H27" s="146">
        <v>45309</v>
      </c>
      <c r="I27" s="140">
        <f t="shared" si="0"/>
        <v>13</v>
      </c>
      <c r="J27" s="107">
        <v>2201173.4700000002</v>
      </c>
      <c r="K27" s="107">
        <v>2466855.1078290003</v>
      </c>
      <c r="L27" s="108">
        <f t="shared" si="4"/>
        <v>1068970.5467259001</v>
      </c>
      <c r="M27" s="108">
        <f t="shared" si="1"/>
        <v>106897.05467259002</v>
      </c>
      <c r="N27" s="108">
        <f t="shared" si="2"/>
        <v>20310.440387792103</v>
      </c>
      <c r="O27" s="108">
        <f t="shared" si="3"/>
        <v>1196178.0417862823</v>
      </c>
    </row>
    <row r="28" spans="1:15" ht="30.75" customHeight="1">
      <c r="A28" s="132">
        <v>24</v>
      </c>
      <c r="B28" s="133" t="s">
        <v>5</v>
      </c>
      <c r="C28" s="133" t="s">
        <v>6</v>
      </c>
      <c r="D28" s="134" t="s">
        <v>948</v>
      </c>
      <c r="E28" s="135">
        <v>39318449</v>
      </c>
      <c r="F28" s="135">
        <f>VLOOKUP(E28,'[7]empleados de SENA MEDELLIN_ij'!C$4:C$257,1,0)</f>
        <v>39318449</v>
      </c>
      <c r="G28" s="137" t="s">
        <v>972</v>
      </c>
      <c r="H28" s="146">
        <v>45298</v>
      </c>
      <c r="I28" s="140">
        <f t="shared" si="0"/>
        <v>24</v>
      </c>
      <c r="J28" s="107">
        <v>2201173.4700000002</v>
      </c>
      <c r="K28" s="107">
        <v>2466855.1078290003</v>
      </c>
      <c r="L28" s="108">
        <f t="shared" si="4"/>
        <v>1973484.0862632003</v>
      </c>
      <c r="M28" s="108">
        <f t="shared" si="1"/>
        <v>197348.40862632004</v>
      </c>
      <c r="N28" s="108">
        <f t="shared" si="2"/>
        <v>37496.197639000806</v>
      </c>
      <c r="O28" s="108">
        <f t="shared" si="3"/>
        <v>2208328.6925285207</v>
      </c>
    </row>
    <row r="29" spans="1:15" ht="30.75" customHeight="1">
      <c r="A29" s="132">
        <v>25</v>
      </c>
      <c r="B29" s="133" t="s">
        <v>5</v>
      </c>
      <c r="C29" s="133" t="s">
        <v>6</v>
      </c>
      <c r="D29" s="134" t="s">
        <v>948</v>
      </c>
      <c r="E29" s="135">
        <v>43876459</v>
      </c>
      <c r="F29" s="135">
        <f>VLOOKUP(E29,'[7]empleados de SENA MEDELLIN_ij'!C$4:C$257,1,0)</f>
        <v>43876459</v>
      </c>
      <c r="G29" s="137" t="s">
        <v>973</v>
      </c>
      <c r="H29" s="146">
        <v>45295</v>
      </c>
      <c r="I29" s="140">
        <f t="shared" si="0"/>
        <v>27</v>
      </c>
      <c r="J29" s="107">
        <v>2201173.4700000002</v>
      </c>
      <c r="K29" s="107">
        <v>2466855.1078290003</v>
      </c>
      <c r="L29" s="108">
        <f t="shared" si="4"/>
        <v>2220169.5970461005</v>
      </c>
      <c r="M29" s="108">
        <f t="shared" si="1"/>
        <v>222016.95970461005</v>
      </c>
      <c r="N29" s="108">
        <f t="shared" si="2"/>
        <v>42183.22234387591</v>
      </c>
      <c r="O29" s="108">
        <f t="shared" si="3"/>
        <v>2484369.7790945866</v>
      </c>
    </row>
    <row r="30" spans="1:15" ht="30.75" customHeight="1">
      <c r="A30" s="132">
        <v>26</v>
      </c>
      <c r="B30" s="133" t="s">
        <v>5</v>
      </c>
      <c r="C30" s="133" t="s">
        <v>6</v>
      </c>
      <c r="D30" s="134" t="s">
        <v>948</v>
      </c>
      <c r="E30" s="135">
        <v>1000757247</v>
      </c>
      <c r="F30" s="135">
        <f>VLOOKUP(E30,'[7]empleados de SENA MEDELLIN_ij'!C$4:C$257,1,0)</f>
        <v>1000757247</v>
      </c>
      <c r="G30" s="137" t="s">
        <v>974</v>
      </c>
      <c r="H30" s="146">
        <v>45295</v>
      </c>
      <c r="I30" s="140">
        <f t="shared" si="0"/>
        <v>27</v>
      </c>
      <c r="J30" s="107">
        <v>2201173.4700000002</v>
      </c>
      <c r="K30" s="107">
        <v>2466855.1078290003</v>
      </c>
      <c r="L30" s="108">
        <f t="shared" si="4"/>
        <v>2220169.5970461005</v>
      </c>
      <c r="M30" s="108">
        <f t="shared" si="1"/>
        <v>222016.95970461005</v>
      </c>
      <c r="N30" s="108">
        <f t="shared" si="2"/>
        <v>42183.22234387591</v>
      </c>
      <c r="O30" s="108">
        <f t="shared" si="3"/>
        <v>2484369.7790945866</v>
      </c>
    </row>
    <row r="31" spans="1:15" ht="30.75" customHeight="1">
      <c r="A31" s="132">
        <v>27</v>
      </c>
      <c r="B31" s="133" t="s">
        <v>5</v>
      </c>
      <c r="C31" s="133" t="s">
        <v>6</v>
      </c>
      <c r="D31" s="134" t="s">
        <v>948</v>
      </c>
      <c r="E31" s="135">
        <v>43252396</v>
      </c>
      <c r="F31" s="135">
        <f>VLOOKUP(E31,'[7]empleados de SENA MEDELLIN_ij'!C$4:C$257,1,0)</f>
        <v>43252396</v>
      </c>
      <c r="G31" s="137" t="s">
        <v>975</v>
      </c>
      <c r="H31" s="146">
        <v>45295</v>
      </c>
      <c r="I31" s="140">
        <f t="shared" si="0"/>
        <v>27</v>
      </c>
      <c r="J31" s="107">
        <v>2201173.4700000002</v>
      </c>
      <c r="K31" s="107">
        <v>2466855.1078290003</v>
      </c>
      <c r="L31" s="108">
        <f t="shared" si="4"/>
        <v>2220169.5970461005</v>
      </c>
      <c r="M31" s="108">
        <f t="shared" si="1"/>
        <v>222016.95970461005</v>
      </c>
      <c r="N31" s="108">
        <f t="shared" si="2"/>
        <v>42183.22234387591</v>
      </c>
      <c r="O31" s="108">
        <f t="shared" si="3"/>
        <v>2484369.7790945866</v>
      </c>
    </row>
    <row r="32" spans="1:15" ht="30.75" customHeight="1">
      <c r="A32" s="132">
        <v>29</v>
      </c>
      <c r="B32" s="133" t="s">
        <v>5</v>
      </c>
      <c r="C32" s="133" t="s">
        <v>6</v>
      </c>
      <c r="D32" s="134" t="s">
        <v>948</v>
      </c>
      <c r="E32" s="135">
        <v>42901905</v>
      </c>
      <c r="F32" s="135">
        <f>VLOOKUP(E32,'[7]empleados de SENA MEDELLIN_ij'!C$4:C$257,1,0)</f>
        <v>42901905</v>
      </c>
      <c r="G32" s="137" t="s">
        <v>976</v>
      </c>
      <c r="H32" s="146">
        <v>45295</v>
      </c>
      <c r="I32" s="140">
        <f t="shared" ref="I32:I39" si="5">$I$3-H32+1</f>
        <v>27</v>
      </c>
      <c r="J32" s="107">
        <v>2201173.4700000002</v>
      </c>
      <c r="K32" s="107">
        <v>2466855.1078290003</v>
      </c>
      <c r="L32" s="108">
        <f t="shared" si="4"/>
        <v>2220169.5970461005</v>
      </c>
      <c r="M32" s="108">
        <f t="shared" si="1"/>
        <v>222016.95970461005</v>
      </c>
      <c r="N32" s="108">
        <f t="shared" si="2"/>
        <v>42183.22234387591</v>
      </c>
      <c r="O32" s="108">
        <f t="shared" si="3"/>
        <v>2484369.7790945866</v>
      </c>
    </row>
    <row r="33" spans="1:15" ht="30.75" customHeight="1">
      <c r="A33" s="132">
        <v>30</v>
      </c>
      <c r="B33" s="133" t="s">
        <v>5</v>
      </c>
      <c r="C33" s="133" t="s">
        <v>6</v>
      </c>
      <c r="D33" s="134" t="s">
        <v>948</v>
      </c>
      <c r="E33" s="135">
        <v>98451360</v>
      </c>
      <c r="F33" s="135">
        <f>VLOOKUP(E33,'[7]empleados de SENA MEDELLIN_ij'!C$4:C$257,1,0)</f>
        <v>98451360</v>
      </c>
      <c r="G33" s="137" t="s">
        <v>977</v>
      </c>
      <c r="H33" s="146">
        <v>45296</v>
      </c>
      <c r="I33" s="140">
        <f t="shared" si="5"/>
        <v>26</v>
      </c>
      <c r="J33" s="107">
        <v>2201173.4700000002</v>
      </c>
      <c r="K33" s="107">
        <v>2466855.1078290003</v>
      </c>
      <c r="L33" s="108">
        <f t="shared" si="4"/>
        <v>2137941.0934518003</v>
      </c>
      <c r="M33" s="108">
        <f t="shared" si="1"/>
        <v>213794.10934518004</v>
      </c>
      <c r="N33" s="108">
        <f t="shared" si="2"/>
        <v>40620.880775584206</v>
      </c>
      <c r="O33" s="108">
        <f t="shared" si="3"/>
        <v>2392356.0835725646</v>
      </c>
    </row>
    <row r="34" spans="1:15" ht="30.75" customHeight="1">
      <c r="A34" s="132">
        <v>31</v>
      </c>
      <c r="B34" s="133" t="s">
        <v>5</v>
      </c>
      <c r="C34" s="133" t="s">
        <v>6</v>
      </c>
      <c r="D34" s="134" t="s">
        <v>948</v>
      </c>
      <c r="E34" s="135">
        <v>1152706577</v>
      </c>
      <c r="F34" s="135">
        <f>VLOOKUP(E34,'[7]empleados de SENA MEDELLIN_ij'!C$4:C$257,1,0)</f>
        <v>1152706577</v>
      </c>
      <c r="G34" s="137" t="s">
        <v>978</v>
      </c>
      <c r="H34" s="146">
        <v>45308</v>
      </c>
      <c r="I34" s="140">
        <f t="shared" si="5"/>
        <v>14</v>
      </c>
      <c r="J34" s="107">
        <v>2201173.4700000002</v>
      </c>
      <c r="K34" s="107">
        <v>2466855.1078290003</v>
      </c>
      <c r="L34" s="108">
        <f t="shared" si="4"/>
        <v>1151199.0503202002</v>
      </c>
      <c r="M34" s="108">
        <f t="shared" si="1"/>
        <v>115119.90503202002</v>
      </c>
      <c r="N34" s="108">
        <f t="shared" si="2"/>
        <v>21872.781956083803</v>
      </c>
      <c r="O34" s="108">
        <f t="shared" si="3"/>
        <v>1288191.7373083041</v>
      </c>
    </row>
    <row r="35" spans="1:15" ht="30.75" customHeight="1">
      <c r="A35" s="132">
        <v>32</v>
      </c>
      <c r="B35" s="133" t="s">
        <v>5</v>
      </c>
      <c r="C35" s="133" t="s">
        <v>6</v>
      </c>
      <c r="D35" s="134" t="s">
        <v>948</v>
      </c>
      <c r="E35" s="135">
        <v>32144786</v>
      </c>
      <c r="F35" s="135">
        <f>VLOOKUP(E35,'[7]empleados de SENA MEDELLIN_ij'!C$4:C$257,1,0)</f>
        <v>32144786</v>
      </c>
      <c r="G35" s="137" t="s">
        <v>979</v>
      </c>
      <c r="H35" s="146">
        <v>45295</v>
      </c>
      <c r="I35" s="140">
        <f t="shared" si="5"/>
        <v>27</v>
      </c>
      <c r="J35" s="107">
        <v>2201173.4700000002</v>
      </c>
      <c r="K35" s="107">
        <v>2466855.1078290003</v>
      </c>
      <c r="L35" s="108">
        <f t="shared" si="4"/>
        <v>2220169.5970461005</v>
      </c>
      <c r="M35" s="108">
        <f t="shared" si="1"/>
        <v>222016.95970461005</v>
      </c>
      <c r="N35" s="108">
        <f t="shared" si="2"/>
        <v>42183.22234387591</v>
      </c>
      <c r="O35" s="108">
        <f t="shared" si="3"/>
        <v>2484369.7790945866</v>
      </c>
    </row>
    <row r="36" spans="1:15" ht="30.75" customHeight="1">
      <c r="A36" s="132">
        <v>33</v>
      </c>
      <c r="B36" s="133" t="s">
        <v>5</v>
      </c>
      <c r="C36" s="133" t="s">
        <v>6</v>
      </c>
      <c r="D36" s="134" t="s">
        <v>948</v>
      </c>
      <c r="E36" s="135">
        <v>1001988073</v>
      </c>
      <c r="F36" s="135">
        <f>VLOOKUP(E36,'[7]empleados de SENA MEDELLIN_ij'!C$4:C$257,1,0)</f>
        <v>1001988073</v>
      </c>
      <c r="G36" s="137" t="s">
        <v>980</v>
      </c>
      <c r="H36" s="146">
        <v>45295</v>
      </c>
      <c r="I36" s="140">
        <f t="shared" si="5"/>
        <v>27</v>
      </c>
      <c r="J36" s="107">
        <v>2201173.4700000002</v>
      </c>
      <c r="K36" s="107">
        <v>2466855.1078290003</v>
      </c>
      <c r="L36" s="108">
        <f t="shared" si="4"/>
        <v>2220169.5970461005</v>
      </c>
      <c r="M36" s="108">
        <f t="shared" si="1"/>
        <v>222016.95970461005</v>
      </c>
      <c r="N36" s="108">
        <f t="shared" si="2"/>
        <v>42183.22234387591</v>
      </c>
      <c r="O36" s="108">
        <f t="shared" si="3"/>
        <v>2484369.7790945866</v>
      </c>
    </row>
    <row r="37" spans="1:15" ht="30.75" customHeight="1">
      <c r="A37" s="132">
        <v>34</v>
      </c>
      <c r="B37" s="133" t="s">
        <v>5</v>
      </c>
      <c r="C37" s="133" t="s">
        <v>6</v>
      </c>
      <c r="D37" s="134" t="s">
        <v>948</v>
      </c>
      <c r="E37" s="135">
        <v>1128424263</v>
      </c>
      <c r="F37" s="135">
        <f>VLOOKUP(E37,'[7]empleados de SENA MEDELLIN_ij'!C$4:C$257,1,0)</f>
        <v>1128424263</v>
      </c>
      <c r="G37" s="137" t="s">
        <v>981</v>
      </c>
      <c r="H37" s="146">
        <v>45313</v>
      </c>
      <c r="I37" s="140">
        <f t="shared" si="5"/>
        <v>9</v>
      </c>
      <c r="J37" s="107">
        <v>2201173.4700000002</v>
      </c>
      <c r="K37" s="107">
        <v>2466855.1078290003</v>
      </c>
      <c r="L37" s="108">
        <f t="shared" si="4"/>
        <v>740056.5323487001</v>
      </c>
      <c r="M37" s="108">
        <f t="shared" si="1"/>
        <v>74005.653234870013</v>
      </c>
      <c r="N37" s="108">
        <f t="shared" si="2"/>
        <v>14061.074114625302</v>
      </c>
      <c r="O37" s="108">
        <f t="shared" si="3"/>
        <v>828123.2596981955</v>
      </c>
    </row>
    <row r="38" spans="1:15" ht="30.75" customHeight="1">
      <c r="A38" s="132">
        <v>35</v>
      </c>
      <c r="B38" s="133" t="s">
        <v>5</v>
      </c>
      <c r="C38" s="133" t="s">
        <v>6</v>
      </c>
      <c r="D38" s="134" t="s">
        <v>948</v>
      </c>
      <c r="E38" s="135">
        <v>43564698</v>
      </c>
      <c r="F38" s="135">
        <f>VLOOKUP(E38,'[7]empleados de SENA MEDELLIN_ij'!C$4:C$257,1,0)</f>
        <v>43564698</v>
      </c>
      <c r="G38" s="137" t="s">
        <v>982</v>
      </c>
      <c r="H38" s="146">
        <v>45295</v>
      </c>
      <c r="I38" s="140">
        <f t="shared" si="5"/>
        <v>27</v>
      </c>
      <c r="J38" s="107">
        <v>2201173.4700000002</v>
      </c>
      <c r="K38" s="107">
        <v>2466855.1078290003</v>
      </c>
      <c r="L38" s="108">
        <f t="shared" si="4"/>
        <v>2220169.5970461005</v>
      </c>
      <c r="M38" s="108">
        <f t="shared" si="1"/>
        <v>222016.95970461005</v>
      </c>
      <c r="N38" s="108">
        <f t="shared" si="2"/>
        <v>42183.22234387591</v>
      </c>
      <c r="O38" s="108">
        <f t="shared" si="3"/>
        <v>2484369.7790945866</v>
      </c>
    </row>
    <row r="39" spans="1:15" ht="30.75" customHeight="1">
      <c r="A39" s="132">
        <v>36</v>
      </c>
      <c r="B39" s="133" t="s">
        <v>5</v>
      </c>
      <c r="C39" s="133" t="s">
        <v>6</v>
      </c>
      <c r="D39" s="134" t="s">
        <v>948</v>
      </c>
      <c r="E39" s="135">
        <v>1001671192</v>
      </c>
      <c r="F39" s="135">
        <f>VLOOKUP(E39,'[7]empleados de SENA MEDELLIN_ij'!C$4:C$257,1,0)</f>
        <v>1001671192</v>
      </c>
      <c r="G39" s="137" t="s">
        <v>983</v>
      </c>
      <c r="H39" s="146">
        <v>45295</v>
      </c>
      <c r="I39" s="140">
        <f t="shared" si="5"/>
        <v>27</v>
      </c>
      <c r="J39" s="107">
        <v>2201173.4700000002</v>
      </c>
      <c r="K39" s="107">
        <v>2466855.1078290003</v>
      </c>
      <c r="L39" s="108">
        <f t="shared" si="4"/>
        <v>2220169.5970461005</v>
      </c>
      <c r="M39" s="108">
        <f t="shared" si="1"/>
        <v>222016.95970461005</v>
      </c>
      <c r="N39" s="108">
        <f t="shared" si="2"/>
        <v>42183.22234387591</v>
      </c>
      <c r="O39" s="108">
        <f t="shared" si="3"/>
        <v>2484369.7790945866</v>
      </c>
    </row>
    <row r="40" spans="1:15" ht="30.75" customHeight="1">
      <c r="A40" s="132">
        <v>38</v>
      </c>
      <c r="B40" s="133" t="s">
        <v>5</v>
      </c>
      <c r="C40" s="133" t="s">
        <v>6</v>
      </c>
      <c r="D40" s="134" t="s">
        <v>948</v>
      </c>
      <c r="E40" s="135">
        <v>32351060</v>
      </c>
      <c r="F40" s="135">
        <f>VLOOKUP(E40,'[7]empleados de SENA MEDELLIN_ij'!C$4:C$257,1,0)</f>
        <v>32351060</v>
      </c>
      <c r="G40" s="137" t="s">
        <v>984</v>
      </c>
      <c r="H40" s="146">
        <v>45301</v>
      </c>
      <c r="I40" s="140">
        <f>$I$3-H40+1</f>
        <v>21</v>
      </c>
      <c r="J40" s="107">
        <v>2201173.4700000002</v>
      </c>
      <c r="K40" s="107">
        <v>2466855.1078290003</v>
      </c>
      <c r="L40" s="108">
        <f t="shared" si="4"/>
        <v>1726798.5754803002</v>
      </c>
      <c r="M40" s="108">
        <f t="shared" si="1"/>
        <v>172679.85754803004</v>
      </c>
      <c r="N40" s="108">
        <f t="shared" si="2"/>
        <v>32809.172934125709</v>
      </c>
      <c r="O40" s="108">
        <f t="shared" si="3"/>
        <v>1932287.605962456</v>
      </c>
    </row>
    <row r="41" spans="1:15" ht="30.75" customHeight="1">
      <c r="A41" s="132">
        <v>39</v>
      </c>
      <c r="B41" s="133" t="s">
        <v>5</v>
      </c>
      <c r="C41" s="133" t="s">
        <v>6</v>
      </c>
      <c r="D41" s="134" t="s">
        <v>948</v>
      </c>
      <c r="E41" s="135">
        <v>43684441</v>
      </c>
      <c r="F41" s="135">
        <f>VLOOKUP(E41,'[7]empleados de SENA MEDELLIN_ij'!C$4:C$257,1,0)</f>
        <v>43684441</v>
      </c>
      <c r="G41" s="137" t="s">
        <v>985</v>
      </c>
      <c r="H41" s="146">
        <v>45295</v>
      </c>
      <c r="I41" s="140">
        <f>$I$3-H41+1</f>
        <v>27</v>
      </c>
      <c r="J41" s="107">
        <v>2201173.4700000002</v>
      </c>
      <c r="K41" s="107">
        <v>2466855.1078290003</v>
      </c>
      <c r="L41" s="108">
        <f t="shared" si="4"/>
        <v>2220169.5970461005</v>
      </c>
      <c r="M41" s="108">
        <f t="shared" si="1"/>
        <v>222016.95970461005</v>
      </c>
      <c r="N41" s="108">
        <f t="shared" si="2"/>
        <v>42183.22234387591</v>
      </c>
      <c r="O41" s="108">
        <f t="shared" si="3"/>
        <v>2484369.7790945866</v>
      </c>
    </row>
    <row r="42" spans="1:15" ht="30.75" customHeight="1">
      <c r="A42" s="132">
        <v>40</v>
      </c>
      <c r="B42" s="133" t="s">
        <v>5</v>
      </c>
      <c r="C42" s="133" t="s">
        <v>6</v>
      </c>
      <c r="D42" s="134" t="s">
        <v>948</v>
      </c>
      <c r="E42" s="135">
        <v>1152222433</v>
      </c>
      <c r="F42" s="135">
        <f>VLOOKUP(E42,'[7]empleados de SENA MEDELLIN_ij'!C$4:C$257,1,0)</f>
        <v>1152222433</v>
      </c>
      <c r="G42" s="137" t="s">
        <v>986</v>
      </c>
      <c r="H42" s="146">
        <v>45313</v>
      </c>
      <c r="I42" s="140">
        <f>$I$3-H42+1</f>
        <v>9</v>
      </c>
      <c r="J42" s="107">
        <v>2201173.4700000002</v>
      </c>
      <c r="K42" s="107">
        <v>2466855.1078290003</v>
      </c>
      <c r="L42" s="108">
        <f t="shared" si="4"/>
        <v>740056.5323487001</v>
      </c>
      <c r="M42" s="108">
        <f t="shared" si="1"/>
        <v>74005.653234870013</v>
      </c>
      <c r="N42" s="108">
        <f t="shared" si="2"/>
        <v>14061.074114625302</v>
      </c>
      <c r="O42" s="108">
        <f t="shared" si="3"/>
        <v>828123.2596981955</v>
      </c>
    </row>
    <row r="43" spans="1:15" ht="30.75" customHeight="1">
      <c r="A43" s="132">
        <v>42</v>
      </c>
      <c r="B43" s="133" t="s">
        <v>5</v>
      </c>
      <c r="C43" s="133" t="s">
        <v>6</v>
      </c>
      <c r="D43" s="134" t="s">
        <v>948</v>
      </c>
      <c r="E43" s="135">
        <v>98695717</v>
      </c>
      <c r="F43" s="135">
        <f>VLOOKUP(E43,'[7]empleados de SENA MEDELLIN_ij'!C$4:C$257,1,0)</f>
        <v>98695717</v>
      </c>
      <c r="G43" s="137" t="s">
        <v>987</v>
      </c>
      <c r="H43" s="146">
        <v>45295</v>
      </c>
      <c r="I43" s="140">
        <f t="shared" ref="I43:I48" si="6">$I$3-H43+1</f>
        <v>27</v>
      </c>
      <c r="J43" s="107">
        <v>2201173.4700000002</v>
      </c>
      <c r="K43" s="107">
        <v>2466855.1078290003</v>
      </c>
      <c r="L43" s="108">
        <f t="shared" si="4"/>
        <v>2220169.5970461005</v>
      </c>
      <c r="M43" s="108">
        <f t="shared" si="1"/>
        <v>222016.95970461005</v>
      </c>
      <c r="N43" s="108">
        <f t="shared" si="2"/>
        <v>42183.22234387591</v>
      </c>
      <c r="O43" s="108">
        <f t="shared" si="3"/>
        <v>2484369.7790945866</v>
      </c>
    </row>
    <row r="44" spans="1:15" ht="30.75" customHeight="1">
      <c r="A44" s="132">
        <v>43</v>
      </c>
      <c r="B44" s="133" t="s">
        <v>5</v>
      </c>
      <c r="C44" s="133" t="s">
        <v>6</v>
      </c>
      <c r="D44" s="134" t="s">
        <v>948</v>
      </c>
      <c r="E44" s="135">
        <v>42114057</v>
      </c>
      <c r="F44" s="135">
        <f>VLOOKUP(E44,'[7]empleados de SENA MEDELLIN_ij'!C$4:C$257,1,0)</f>
        <v>42114057</v>
      </c>
      <c r="G44" s="137" t="s">
        <v>988</v>
      </c>
      <c r="H44" s="146">
        <v>45295</v>
      </c>
      <c r="I44" s="140">
        <f t="shared" si="6"/>
        <v>27</v>
      </c>
      <c r="J44" s="107">
        <v>2201173.4700000002</v>
      </c>
      <c r="K44" s="107">
        <v>2466855.1078290003</v>
      </c>
      <c r="L44" s="108">
        <f t="shared" si="4"/>
        <v>2220169.5970461005</v>
      </c>
      <c r="M44" s="108">
        <f t="shared" si="1"/>
        <v>222016.95970461005</v>
      </c>
      <c r="N44" s="108">
        <f t="shared" si="2"/>
        <v>42183.22234387591</v>
      </c>
      <c r="O44" s="108">
        <f t="shared" si="3"/>
        <v>2484369.7790945866</v>
      </c>
    </row>
    <row r="45" spans="1:15" ht="30.75" customHeight="1">
      <c r="A45" s="132">
        <v>44</v>
      </c>
      <c r="B45" s="133" t="s">
        <v>5</v>
      </c>
      <c r="C45" s="133" t="s">
        <v>6</v>
      </c>
      <c r="D45" s="134" t="s">
        <v>948</v>
      </c>
      <c r="E45" s="138">
        <v>44003511</v>
      </c>
      <c r="F45" s="135">
        <f>VLOOKUP(E45,'[7]empleados de SENA MEDELLIN_ij'!C$4:C$257,1,0)</f>
        <v>44003511</v>
      </c>
      <c r="G45" s="136" t="s">
        <v>989</v>
      </c>
      <c r="H45" s="146">
        <v>45302</v>
      </c>
      <c r="I45" s="140">
        <f t="shared" si="6"/>
        <v>20</v>
      </c>
      <c r="J45" s="107">
        <v>2201173.4700000002</v>
      </c>
      <c r="K45" s="107">
        <v>2466855.1078290003</v>
      </c>
      <c r="L45" s="108">
        <f t="shared" si="4"/>
        <v>1644570.0718860002</v>
      </c>
      <c r="M45" s="108">
        <f t="shared" si="1"/>
        <v>164457.00718860002</v>
      </c>
      <c r="N45" s="108">
        <f t="shared" si="2"/>
        <v>31246.831365834005</v>
      </c>
      <c r="O45" s="108">
        <f t="shared" si="3"/>
        <v>1840273.9104404342</v>
      </c>
    </row>
    <row r="46" spans="1:15" ht="30.75" customHeight="1">
      <c r="A46" s="132">
        <v>45</v>
      </c>
      <c r="B46" s="133" t="s">
        <v>5</v>
      </c>
      <c r="C46" s="133" t="s">
        <v>6</v>
      </c>
      <c r="D46" s="134" t="s">
        <v>948</v>
      </c>
      <c r="E46" s="138">
        <v>43588288</v>
      </c>
      <c r="F46" s="135">
        <f>VLOOKUP(E46,'[7]empleados de SENA MEDELLIN_ij'!C$4:C$257,1,0)</f>
        <v>43588288</v>
      </c>
      <c r="G46" s="137" t="s">
        <v>990</v>
      </c>
      <c r="H46" s="146">
        <v>45303</v>
      </c>
      <c r="I46" s="140">
        <f t="shared" si="6"/>
        <v>19</v>
      </c>
      <c r="J46" s="107">
        <v>2201173.4700000002</v>
      </c>
      <c r="K46" s="107">
        <v>2466855.1078290003</v>
      </c>
      <c r="L46" s="108">
        <f t="shared" si="4"/>
        <v>1562341.5682917002</v>
      </c>
      <c r="M46" s="108">
        <f t="shared" si="1"/>
        <v>156234.15682917004</v>
      </c>
      <c r="N46" s="108">
        <f t="shared" si="2"/>
        <v>29684.489797542308</v>
      </c>
      <c r="O46" s="108">
        <f t="shared" si="3"/>
        <v>1748260.2149184125</v>
      </c>
    </row>
    <row r="47" spans="1:15" ht="30.75" customHeight="1">
      <c r="A47" s="132">
        <v>46</v>
      </c>
      <c r="B47" s="133" t="s">
        <v>5</v>
      </c>
      <c r="C47" s="133" t="s">
        <v>6</v>
      </c>
      <c r="D47" s="134" t="s">
        <v>948</v>
      </c>
      <c r="E47" s="138">
        <v>43114186</v>
      </c>
      <c r="F47" s="135">
        <f>VLOOKUP(E47,'[7]empleados de SENA MEDELLIN_ij'!C$4:C$257,1,0)</f>
        <v>43114186</v>
      </c>
      <c r="G47" s="137" t="s">
        <v>991</v>
      </c>
      <c r="H47" s="146">
        <v>45313</v>
      </c>
      <c r="I47" s="140">
        <f t="shared" si="6"/>
        <v>9</v>
      </c>
      <c r="J47" s="107">
        <v>2201173.4700000002</v>
      </c>
      <c r="K47" s="107">
        <v>2466855.1078290003</v>
      </c>
      <c r="L47" s="108">
        <f t="shared" si="4"/>
        <v>740056.5323487001</v>
      </c>
      <c r="M47" s="108">
        <f t="shared" si="1"/>
        <v>74005.653234870013</v>
      </c>
      <c r="N47" s="108">
        <f t="shared" si="2"/>
        <v>14061.074114625302</v>
      </c>
      <c r="O47" s="108">
        <f t="shared" si="3"/>
        <v>828123.2596981955</v>
      </c>
    </row>
    <row r="48" spans="1:15" ht="30.75" customHeight="1">
      <c r="A48" s="132">
        <v>47</v>
      </c>
      <c r="B48" s="133" t="s">
        <v>5</v>
      </c>
      <c r="C48" s="133" t="s">
        <v>6</v>
      </c>
      <c r="D48" s="134" t="s">
        <v>992</v>
      </c>
      <c r="E48" s="135">
        <v>1010062368</v>
      </c>
      <c r="F48" s="135">
        <f>VLOOKUP(E48,'[7]empleados de SENA MEDELLIN_ij'!C$4:C$257,1,0)</f>
        <v>1010062368</v>
      </c>
      <c r="G48" s="136" t="s">
        <v>993</v>
      </c>
      <c r="H48" s="146">
        <v>45316</v>
      </c>
      <c r="I48" s="140">
        <f t="shared" si="6"/>
        <v>6</v>
      </c>
      <c r="J48" s="107">
        <v>2201173.4700000002</v>
      </c>
      <c r="K48" s="107">
        <v>2466855.1078290003</v>
      </c>
      <c r="L48" s="108">
        <f t="shared" si="4"/>
        <v>493371.02156580007</v>
      </c>
      <c r="M48" s="108">
        <f t="shared" si="1"/>
        <v>49337.102156580011</v>
      </c>
      <c r="N48" s="108">
        <f t="shared" si="2"/>
        <v>9374.0494097502014</v>
      </c>
      <c r="O48" s="108">
        <f t="shared" si="3"/>
        <v>552082.17313213018</v>
      </c>
    </row>
    <row r="49" spans="1:15 8809:8809" ht="30.75" customHeight="1">
      <c r="A49" s="132">
        <v>49</v>
      </c>
      <c r="B49" s="133" t="s">
        <v>5</v>
      </c>
      <c r="C49" s="133" t="s">
        <v>6</v>
      </c>
      <c r="D49" s="134" t="s">
        <v>992</v>
      </c>
      <c r="E49" s="135">
        <v>1077455748</v>
      </c>
      <c r="F49" s="135">
        <f>VLOOKUP(E49,'[7]empleados de SENA MEDELLIN_ij'!C$4:C$257,1,0)</f>
        <v>1077455748</v>
      </c>
      <c r="G49" s="137" t="s">
        <v>994</v>
      </c>
      <c r="H49" s="146">
        <v>45300</v>
      </c>
      <c r="I49" s="140">
        <f>$I$3-H49+1</f>
        <v>22</v>
      </c>
      <c r="J49" s="107">
        <v>2201173.4700000002</v>
      </c>
      <c r="K49" s="107">
        <v>2466855.1078290003</v>
      </c>
      <c r="L49" s="108">
        <f t="shared" si="4"/>
        <v>1809027.0790746002</v>
      </c>
      <c r="M49" s="108">
        <f t="shared" si="1"/>
        <v>180902.70790746005</v>
      </c>
      <c r="N49" s="108">
        <f t="shared" si="2"/>
        <v>34371.514502417413</v>
      </c>
      <c r="O49" s="108">
        <f t="shared" si="3"/>
        <v>2024301.3014844777</v>
      </c>
    </row>
    <row r="50" spans="1:15 8809:8809" ht="30.75" customHeight="1">
      <c r="A50" s="132">
        <v>50</v>
      </c>
      <c r="B50" s="133" t="s">
        <v>5</v>
      </c>
      <c r="C50" s="133" t="s">
        <v>6</v>
      </c>
      <c r="D50" s="134" t="s">
        <v>992</v>
      </c>
      <c r="E50" s="135">
        <v>1000567121</v>
      </c>
      <c r="F50" s="135">
        <f>VLOOKUP(E50,'[7]empleados de SENA MEDELLIN_ij'!C$4:C$257,1,0)</f>
        <v>1000567121</v>
      </c>
      <c r="G50" s="136" t="s">
        <v>995</v>
      </c>
      <c r="H50" s="146">
        <v>45300</v>
      </c>
      <c r="I50" s="140">
        <f>$I$3-H50+1</f>
        <v>22</v>
      </c>
      <c r="J50" s="107">
        <v>2201173.4700000002</v>
      </c>
      <c r="K50" s="107">
        <v>2466855.1078290003</v>
      </c>
      <c r="L50" s="108">
        <f t="shared" si="4"/>
        <v>1809027.0790746002</v>
      </c>
      <c r="M50" s="108">
        <f t="shared" si="1"/>
        <v>180902.70790746005</v>
      </c>
      <c r="N50" s="108">
        <f t="shared" si="2"/>
        <v>34371.514502417413</v>
      </c>
      <c r="O50" s="108">
        <f t="shared" si="3"/>
        <v>2024301.3014844777</v>
      </c>
    </row>
    <row r="51" spans="1:15 8809:8809" ht="30.75" customHeight="1">
      <c r="A51" s="132">
        <v>51</v>
      </c>
      <c r="B51" s="133" t="s">
        <v>5</v>
      </c>
      <c r="C51" s="133" t="s">
        <v>6</v>
      </c>
      <c r="D51" s="134" t="s">
        <v>992</v>
      </c>
      <c r="E51" s="135">
        <v>1033346167</v>
      </c>
      <c r="F51" s="135">
        <f>VLOOKUP(E51,'[7]empleados de SENA MEDELLIN_ij'!C$4:C$257,1,0)</f>
        <v>1033346167</v>
      </c>
      <c r="G51" s="137" t="s">
        <v>996</v>
      </c>
      <c r="H51" s="146">
        <v>45296</v>
      </c>
      <c r="I51" s="140">
        <f>$I$3-H51+1</f>
        <v>26</v>
      </c>
      <c r="J51" s="107">
        <v>2201173.4700000002</v>
      </c>
      <c r="K51" s="107">
        <v>2466855.1078290003</v>
      </c>
      <c r="L51" s="108">
        <f t="shared" si="4"/>
        <v>2137941.0934518003</v>
      </c>
      <c r="M51" s="108">
        <f t="shared" si="1"/>
        <v>213794.10934518004</v>
      </c>
      <c r="N51" s="108">
        <f t="shared" si="2"/>
        <v>40620.880775584206</v>
      </c>
      <c r="O51" s="108">
        <f t="shared" si="3"/>
        <v>2392356.0835725646</v>
      </c>
    </row>
    <row r="52" spans="1:15 8809:8809" ht="30.75" customHeight="1">
      <c r="A52" s="132">
        <v>52</v>
      </c>
      <c r="B52" s="133" t="s">
        <v>5</v>
      </c>
      <c r="C52" s="136" t="s">
        <v>6</v>
      </c>
      <c r="D52" s="137" t="s">
        <v>992</v>
      </c>
      <c r="E52" s="138">
        <v>8060482</v>
      </c>
      <c r="F52" s="135">
        <f>VLOOKUP(E52,'[7]empleados de SENA MEDELLIN_ij'!C$4:C$257,1,0)</f>
        <v>8060482</v>
      </c>
      <c r="G52" s="137" t="s">
        <v>997</v>
      </c>
      <c r="H52" s="146">
        <v>45300</v>
      </c>
      <c r="I52" s="140">
        <f>$I$3-H52+1</f>
        <v>22</v>
      </c>
      <c r="J52" s="107">
        <v>2201173.4700000002</v>
      </c>
      <c r="K52" s="107">
        <v>2466855.1078290003</v>
      </c>
      <c r="L52" s="108">
        <f t="shared" si="4"/>
        <v>1809027.0790746002</v>
      </c>
      <c r="M52" s="108">
        <f t="shared" si="1"/>
        <v>180902.70790746005</v>
      </c>
      <c r="N52" s="108">
        <f t="shared" si="2"/>
        <v>34371.514502417413</v>
      </c>
      <c r="O52" s="108">
        <f t="shared" si="3"/>
        <v>2024301.3014844777</v>
      </c>
    </row>
    <row r="53" spans="1:15 8809:8809" ht="30.75" customHeight="1">
      <c r="A53" s="132">
        <v>54</v>
      </c>
      <c r="B53" s="133" t="s">
        <v>5</v>
      </c>
      <c r="C53" s="136" t="s">
        <v>6</v>
      </c>
      <c r="D53" s="137" t="s">
        <v>992</v>
      </c>
      <c r="E53" s="138">
        <v>1104435913</v>
      </c>
      <c r="F53" s="135">
        <f>VLOOKUP(E53,'[7]empleados de SENA MEDELLIN_ij'!C$4:C$257,1,0)</f>
        <v>1104435913</v>
      </c>
      <c r="G53" s="136" t="s">
        <v>998</v>
      </c>
      <c r="H53" s="146">
        <v>45302</v>
      </c>
      <c r="I53" s="140">
        <f t="shared" ref="I53:I59" si="7">$I$3-H53+1</f>
        <v>20</v>
      </c>
      <c r="J53" s="107">
        <v>2201173.4700000002</v>
      </c>
      <c r="K53" s="107">
        <v>2466855.1078290003</v>
      </c>
      <c r="L53" s="108">
        <f t="shared" si="4"/>
        <v>1644570.0718860002</v>
      </c>
      <c r="M53" s="108">
        <f t="shared" si="1"/>
        <v>164457.00718860002</v>
      </c>
      <c r="N53" s="108">
        <f t="shared" si="2"/>
        <v>31246.831365834005</v>
      </c>
      <c r="O53" s="108">
        <f t="shared" si="3"/>
        <v>1840273.9104404342</v>
      </c>
    </row>
    <row r="54" spans="1:15 8809:8809" ht="30.75" customHeight="1">
      <c r="A54" s="132">
        <v>55</v>
      </c>
      <c r="B54" s="133" t="s">
        <v>5</v>
      </c>
      <c r="C54" s="136" t="s">
        <v>6</v>
      </c>
      <c r="D54" s="137" t="s">
        <v>992</v>
      </c>
      <c r="E54" s="138">
        <v>43600509</v>
      </c>
      <c r="F54" s="135">
        <f>VLOOKUP(E54,'[7]empleados de SENA MEDELLIN_ij'!C$4:C$257,1,0)</f>
        <v>43600509</v>
      </c>
      <c r="G54" s="137" t="s">
        <v>999</v>
      </c>
      <c r="H54" s="146">
        <v>45302</v>
      </c>
      <c r="I54" s="140">
        <f t="shared" si="7"/>
        <v>20</v>
      </c>
      <c r="J54" s="107">
        <v>2201173.4700000002</v>
      </c>
      <c r="K54" s="107">
        <v>2466855.1078290003</v>
      </c>
      <c r="L54" s="108">
        <f t="shared" si="4"/>
        <v>1644570.0718860002</v>
      </c>
      <c r="M54" s="108">
        <f t="shared" si="1"/>
        <v>164457.00718860002</v>
      </c>
      <c r="N54" s="108">
        <f t="shared" si="2"/>
        <v>31246.831365834005</v>
      </c>
      <c r="O54" s="108">
        <f t="shared" si="3"/>
        <v>1840273.9104404342</v>
      </c>
    </row>
    <row r="55" spans="1:15 8809:8809" ht="30.75" customHeight="1">
      <c r="A55" s="132">
        <v>56</v>
      </c>
      <c r="B55" s="133" t="s">
        <v>5</v>
      </c>
      <c r="C55" s="133" t="s">
        <v>6</v>
      </c>
      <c r="D55" s="134" t="s">
        <v>992</v>
      </c>
      <c r="E55" s="138">
        <v>1017123445</v>
      </c>
      <c r="F55" s="135">
        <f>VLOOKUP(E55,'[7]empleados de SENA MEDELLIN_ij'!C$4:C$257,1,0)</f>
        <v>1017123445</v>
      </c>
      <c r="G55" s="137" t="s">
        <v>1000</v>
      </c>
      <c r="H55" s="146">
        <v>45318</v>
      </c>
      <c r="I55" s="140">
        <f t="shared" si="7"/>
        <v>4</v>
      </c>
      <c r="J55" s="107">
        <v>2201173.4700000002</v>
      </c>
      <c r="K55" s="107">
        <v>2466855.1078290003</v>
      </c>
      <c r="L55" s="108">
        <f t="shared" si="4"/>
        <v>328914.01437720004</v>
      </c>
      <c r="M55" s="108">
        <f t="shared" si="1"/>
        <v>32891.401437720007</v>
      </c>
      <c r="N55" s="108">
        <f t="shared" si="2"/>
        <v>6249.3662731668019</v>
      </c>
      <c r="O55" s="108">
        <f t="shared" si="3"/>
        <v>368054.78208808682</v>
      </c>
    </row>
    <row r="56" spans="1:15 8809:8809" ht="30.75" customHeight="1">
      <c r="A56" s="132">
        <v>57</v>
      </c>
      <c r="B56" s="133" t="s">
        <v>5</v>
      </c>
      <c r="C56" s="133" t="s">
        <v>6</v>
      </c>
      <c r="D56" s="134" t="s">
        <v>1001</v>
      </c>
      <c r="E56" s="135">
        <v>42939991</v>
      </c>
      <c r="F56" s="135">
        <f>VLOOKUP(E56,'[7]empleados de SENA MEDELLIN_ij'!C$4:C$257,1,0)</f>
        <v>42939991</v>
      </c>
      <c r="G56" s="137" t="s">
        <v>1002</v>
      </c>
      <c r="H56" s="146">
        <v>45300</v>
      </c>
      <c r="I56" s="140">
        <f t="shared" si="7"/>
        <v>22</v>
      </c>
      <c r="J56" s="107">
        <v>2201173.4700000002</v>
      </c>
      <c r="K56" s="107">
        <v>2466855.1078290003</v>
      </c>
      <c r="L56" s="108">
        <f t="shared" si="4"/>
        <v>1809027.0790746002</v>
      </c>
      <c r="M56" s="108">
        <f t="shared" si="1"/>
        <v>180902.70790746005</v>
      </c>
      <c r="N56" s="108">
        <f t="shared" si="2"/>
        <v>34371.514502417413</v>
      </c>
      <c r="O56" s="108">
        <f t="shared" si="3"/>
        <v>2024301.3014844777</v>
      </c>
    </row>
    <row r="57" spans="1:15 8809:8809" ht="30.75" customHeight="1">
      <c r="A57" s="132">
        <v>58</v>
      </c>
      <c r="B57" s="133" t="s">
        <v>7</v>
      </c>
      <c r="C57" s="133" t="s">
        <v>6</v>
      </c>
      <c r="D57" s="134" t="s">
        <v>948</v>
      </c>
      <c r="E57" s="138">
        <v>1214714115</v>
      </c>
      <c r="F57" s="135">
        <f>VLOOKUP(E57,'[7]empleados de SENA MEDELLIN_ij'!C$4:C$257,1,0)</f>
        <v>1214714115</v>
      </c>
      <c r="G57" s="137" t="s">
        <v>1003</v>
      </c>
      <c r="H57" s="146">
        <v>45302</v>
      </c>
      <c r="I57" s="140">
        <f t="shared" si="7"/>
        <v>20</v>
      </c>
      <c r="J57" s="107">
        <v>2201173.4700000002</v>
      </c>
      <c r="K57" s="107">
        <v>2466855.1078290003</v>
      </c>
      <c r="L57" s="108">
        <f t="shared" si="4"/>
        <v>1644570.0718860002</v>
      </c>
      <c r="M57" s="108">
        <f t="shared" si="1"/>
        <v>164457.00718860002</v>
      </c>
      <c r="N57" s="108">
        <f t="shared" si="2"/>
        <v>31246.831365834005</v>
      </c>
      <c r="O57" s="108">
        <f t="shared" si="3"/>
        <v>1840273.9104404342</v>
      </c>
    </row>
    <row r="58" spans="1:15 8809:8809" ht="30.75" customHeight="1">
      <c r="A58" s="132">
        <v>59</v>
      </c>
      <c r="B58" s="133" t="s">
        <v>7</v>
      </c>
      <c r="C58" s="133" t="s">
        <v>6</v>
      </c>
      <c r="D58" s="134" t="s">
        <v>992</v>
      </c>
      <c r="E58" s="138">
        <v>1003263366</v>
      </c>
      <c r="F58" s="135">
        <f>VLOOKUP(E58,'[7]empleados de SENA MEDELLIN_ij'!C$4:C$257,1,0)</f>
        <v>1003263366</v>
      </c>
      <c r="G58" s="137" t="s">
        <v>1004</v>
      </c>
      <c r="H58" s="146">
        <v>45302</v>
      </c>
      <c r="I58" s="140">
        <f t="shared" si="7"/>
        <v>20</v>
      </c>
      <c r="J58" s="107">
        <v>2201173.4700000002</v>
      </c>
      <c r="K58" s="107">
        <v>2466855.1078290003</v>
      </c>
      <c r="L58" s="108">
        <f t="shared" si="4"/>
        <v>1644570.0718860002</v>
      </c>
      <c r="M58" s="108">
        <f t="shared" si="1"/>
        <v>164457.00718860002</v>
      </c>
      <c r="N58" s="108">
        <f t="shared" si="2"/>
        <v>31246.831365834005</v>
      </c>
      <c r="O58" s="108">
        <f t="shared" si="3"/>
        <v>1840273.9104404342</v>
      </c>
    </row>
    <row r="59" spans="1:15 8809:8809" ht="30.75" customHeight="1">
      <c r="A59" s="132">
        <v>60</v>
      </c>
      <c r="B59" s="133" t="s">
        <v>8</v>
      </c>
      <c r="C59" s="133" t="s">
        <v>6</v>
      </c>
      <c r="D59" s="134" t="s">
        <v>948</v>
      </c>
      <c r="E59" s="138">
        <v>30581746</v>
      </c>
      <c r="F59" s="135">
        <f>VLOOKUP(E59,'[7]empleados de SENA MEDELLIN_ij'!C$4:C$257,1,0)</f>
        <v>30581746</v>
      </c>
      <c r="G59" s="137" t="s">
        <v>1005</v>
      </c>
      <c r="H59" s="146">
        <v>45315</v>
      </c>
      <c r="I59" s="140">
        <f t="shared" si="7"/>
        <v>7</v>
      </c>
      <c r="J59" s="107">
        <v>2201173.4700000002</v>
      </c>
      <c r="K59" s="107">
        <v>2466855.1078290003</v>
      </c>
      <c r="L59" s="108">
        <f t="shared" si="4"/>
        <v>575599.52516010008</v>
      </c>
      <c r="M59" s="108">
        <f t="shared" si="1"/>
        <v>57559.952516010009</v>
      </c>
      <c r="N59" s="108">
        <f t="shared" si="2"/>
        <v>10936.390978041902</v>
      </c>
      <c r="O59" s="108">
        <f t="shared" si="3"/>
        <v>644095.86865415203</v>
      </c>
    </row>
    <row r="60" spans="1:15 8809:8809" ht="30.75" customHeight="1">
      <c r="A60" s="132">
        <v>62</v>
      </c>
      <c r="B60" s="133" t="s">
        <v>9</v>
      </c>
      <c r="C60" s="133" t="s">
        <v>6</v>
      </c>
      <c r="D60" s="134" t="s">
        <v>948</v>
      </c>
      <c r="E60" s="138">
        <v>1193381312</v>
      </c>
      <c r="F60" s="135">
        <f>VLOOKUP(E60,'[7]empleados de SENA MEDELLIN_ij'!C$4:C$257,1,0)</f>
        <v>1193381312</v>
      </c>
      <c r="G60" s="137" t="s">
        <v>1006</v>
      </c>
      <c r="H60" s="146">
        <v>45313</v>
      </c>
      <c r="I60" s="140">
        <f>$I$3-H60+1</f>
        <v>9</v>
      </c>
      <c r="J60" s="107">
        <v>2201173.4700000002</v>
      </c>
      <c r="K60" s="107">
        <v>2466855.1078290003</v>
      </c>
      <c r="L60" s="108">
        <f t="shared" si="4"/>
        <v>740056.5323487001</v>
      </c>
      <c r="M60" s="108">
        <f t="shared" si="1"/>
        <v>74005.653234870013</v>
      </c>
      <c r="N60" s="108">
        <f t="shared" si="2"/>
        <v>14061.074114625302</v>
      </c>
      <c r="O60" s="108">
        <f t="shared" si="3"/>
        <v>828123.2596981955</v>
      </c>
    </row>
    <row r="61" spans="1:15 8809:8809" ht="30.75" customHeight="1">
      <c r="A61" s="132">
        <v>64</v>
      </c>
      <c r="B61" s="133" t="s">
        <v>10</v>
      </c>
      <c r="C61" s="133" t="s">
        <v>1007</v>
      </c>
      <c r="D61" s="134" t="s">
        <v>948</v>
      </c>
      <c r="E61" s="135">
        <v>43616379</v>
      </c>
      <c r="F61" s="135">
        <f>VLOOKUP(E61,'[7]empleados de SENA MEDELLIN_ij'!C$4:C$257,1,0)</f>
        <v>43616379</v>
      </c>
      <c r="G61" s="137" t="s">
        <v>1008</v>
      </c>
      <c r="H61" s="146">
        <v>45313</v>
      </c>
      <c r="I61" s="140">
        <f>$I$3-H61+1</f>
        <v>9</v>
      </c>
      <c r="J61" s="107">
        <v>2201173.4700000002</v>
      </c>
      <c r="K61" s="107">
        <v>2466855.1078290003</v>
      </c>
      <c r="L61" s="108">
        <f t="shared" si="4"/>
        <v>740056.5323487001</v>
      </c>
      <c r="M61" s="108">
        <f t="shared" si="1"/>
        <v>74005.653234870013</v>
      </c>
      <c r="N61" s="108">
        <f t="shared" si="2"/>
        <v>14061.074114625302</v>
      </c>
      <c r="O61" s="108">
        <f t="shared" si="3"/>
        <v>828123.2596981955</v>
      </c>
    </row>
    <row r="62" spans="1:15 8809:8809" ht="30.75" customHeight="1">
      <c r="A62" s="132">
        <v>65</v>
      </c>
      <c r="B62" s="133" t="s">
        <v>11</v>
      </c>
      <c r="C62" s="133" t="s">
        <v>1009</v>
      </c>
      <c r="D62" s="134" t="s">
        <v>948</v>
      </c>
      <c r="E62" s="138">
        <v>1036654757</v>
      </c>
      <c r="F62" s="135">
        <f>VLOOKUP(E62,'[7]empleados de SENA MEDELLIN_ij'!C$4:C$257,1,0)</f>
        <v>1036654757</v>
      </c>
      <c r="G62" s="137" t="s">
        <v>1010</v>
      </c>
      <c r="H62" s="146">
        <v>45295</v>
      </c>
      <c r="I62" s="140">
        <f>$I$3-H62+1</f>
        <v>27</v>
      </c>
      <c r="J62" s="107">
        <v>2201173.4700000002</v>
      </c>
      <c r="K62" s="107">
        <v>2466855.1078290003</v>
      </c>
      <c r="L62" s="108">
        <f t="shared" si="4"/>
        <v>2220169.5970461005</v>
      </c>
      <c r="M62" s="108">
        <f t="shared" si="1"/>
        <v>222016.95970461005</v>
      </c>
      <c r="N62" s="108">
        <f t="shared" si="2"/>
        <v>42183.22234387591</v>
      </c>
      <c r="O62" s="108">
        <f t="shared" si="3"/>
        <v>2484369.7790945866</v>
      </c>
      <c r="LZU62" s="139" t="s">
        <v>1011</v>
      </c>
    </row>
    <row r="63" spans="1:15 8809:8809" ht="30.75" customHeight="1">
      <c r="A63" s="132">
        <v>66</v>
      </c>
      <c r="B63" s="133" t="s">
        <v>12</v>
      </c>
      <c r="C63" s="133" t="s">
        <v>1012</v>
      </c>
      <c r="D63" s="134" t="s">
        <v>948</v>
      </c>
      <c r="E63" s="135">
        <v>1023800151</v>
      </c>
      <c r="F63" s="135">
        <f>VLOOKUP(E63,'[7]empleados de SENA MEDELLIN_ij'!C$4:C$257,1,0)</f>
        <v>1023800151</v>
      </c>
      <c r="G63" s="137" t="s">
        <v>1013</v>
      </c>
      <c r="H63" s="146">
        <v>45309</v>
      </c>
      <c r="I63" s="140">
        <f t="shared" ref="I63:I117" si="8">$I$3-H63+1</f>
        <v>13</v>
      </c>
      <c r="J63" s="107">
        <v>2201173.4700000002</v>
      </c>
      <c r="K63" s="107">
        <v>2466855.1078290003</v>
      </c>
      <c r="L63" s="108">
        <f t="shared" ref="L63:L117" si="9">(K63/30)*I63</f>
        <v>1068970.5467259001</v>
      </c>
      <c r="M63" s="108">
        <f t="shared" ref="M63:M117" si="10">L63*10%</f>
        <v>106897.05467259002</v>
      </c>
      <c r="N63" s="108">
        <f t="shared" ref="N63:N117" si="11">M63*19%</f>
        <v>20310.440387792103</v>
      </c>
      <c r="O63" s="108">
        <f t="shared" ref="O63:O117" si="12">L63+M63+N63</f>
        <v>1196178.0417862823</v>
      </c>
    </row>
    <row r="64" spans="1:15 8809:8809" ht="30.75" customHeight="1">
      <c r="A64" s="132">
        <v>67</v>
      </c>
      <c r="B64" s="133" t="s">
        <v>12</v>
      </c>
      <c r="C64" s="133" t="s">
        <v>1012</v>
      </c>
      <c r="D64" s="134" t="s">
        <v>948</v>
      </c>
      <c r="E64" s="135">
        <v>43549606</v>
      </c>
      <c r="F64" s="135">
        <f>VLOOKUP(E64,'[7]empleados de SENA MEDELLIN_ij'!C$4:C$257,1,0)</f>
        <v>43549606</v>
      </c>
      <c r="G64" s="137" t="s">
        <v>1014</v>
      </c>
      <c r="H64" s="146">
        <v>45296</v>
      </c>
      <c r="I64" s="140">
        <f t="shared" si="8"/>
        <v>26</v>
      </c>
      <c r="J64" s="107">
        <v>2201173.4700000002</v>
      </c>
      <c r="K64" s="107">
        <v>2466855.1078290003</v>
      </c>
      <c r="L64" s="108">
        <f t="shared" si="9"/>
        <v>2137941.0934518003</v>
      </c>
      <c r="M64" s="108">
        <f t="shared" si="10"/>
        <v>213794.10934518004</v>
      </c>
      <c r="N64" s="108">
        <f t="shared" si="11"/>
        <v>40620.880775584206</v>
      </c>
      <c r="O64" s="108">
        <f t="shared" si="12"/>
        <v>2392356.0835725646</v>
      </c>
    </row>
    <row r="65" spans="1:15" ht="30.75" customHeight="1">
      <c r="A65" s="132">
        <v>68</v>
      </c>
      <c r="B65" s="133" t="s">
        <v>12</v>
      </c>
      <c r="C65" s="133" t="s">
        <v>1012</v>
      </c>
      <c r="D65" s="134" t="s">
        <v>948</v>
      </c>
      <c r="E65" s="135">
        <v>1039453053</v>
      </c>
      <c r="F65" s="135">
        <f>VLOOKUP(E65,'[7]empleados de SENA MEDELLIN_ij'!C$4:C$257,1,0)</f>
        <v>1039453053</v>
      </c>
      <c r="G65" s="137" t="s">
        <v>1015</v>
      </c>
      <c r="H65" s="146">
        <v>45309</v>
      </c>
      <c r="I65" s="140">
        <f t="shared" si="8"/>
        <v>13</v>
      </c>
      <c r="J65" s="107">
        <v>2201173.4700000002</v>
      </c>
      <c r="K65" s="107">
        <v>2466855.1078290003</v>
      </c>
      <c r="L65" s="108">
        <f t="shared" si="9"/>
        <v>1068970.5467259001</v>
      </c>
      <c r="M65" s="108">
        <f t="shared" si="10"/>
        <v>106897.05467259002</v>
      </c>
      <c r="N65" s="108">
        <f t="shared" si="11"/>
        <v>20310.440387792103</v>
      </c>
      <c r="O65" s="108">
        <f t="shared" si="12"/>
        <v>1196178.0417862823</v>
      </c>
    </row>
    <row r="66" spans="1:15" ht="30.75" customHeight="1">
      <c r="A66" s="132">
        <v>69</v>
      </c>
      <c r="B66" s="133" t="s">
        <v>12</v>
      </c>
      <c r="C66" s="133" t="s">
        <v>1012</v>
      </c>
      <c r="D66" s="134" t="s">
        <v>948</v>
      </c>
      <c r="E66" s="135">
        <v>1039456486</v>
      </c>
      <c r="F66" s="135">
        <f>VLOOKUP(E66,'[7]empleados de SENA MEDELLIN_ij'!C$4:C$257,1,0)</f>
        <v>1039456486</v>
      </c>
      <c r="G66" s="137" t="s">
        <v>1016</v>
      </c>
      <c r="H66" s="146">
        <v>45296</v>
      </c>
      <c r="I66" s="140">
        <f t="shared" si="8"/>
        <v>26</v>
      </c>
      <c r="J66" s="107">
        <v>2201173.4700000002</v>
      </c>
      <c r="K66" s="107">
        <v>2466855.1078290003</v>
      </c>
      <c r="L66" s="108">
        <f t="shared" si="9"/>
        <v>2137941.0934518003</v>
      </c>
      <c r="M66" s="108">
        <f t="shared" si="10"/>
        <v>213794.10934518004</v>
      </c>
      <c r="N66" s="108">
        <f t="shared" si="11"/>
        <v>40620.880775584206</v>
      </c>
      <c r="O66" s="108">
        <f t="shared" si="12"/>
        <v>2392356.0835725646</v>
      </c>
    </row>
    <row r="67" spans="1:15" ht="30.75" customHeight="1">
      <c r="A67" s="132">
        <v>70</v>
      </c>
      <c r="B67" s="133" t="s">
        <v>12</v>
      </c>
      <c r="C67" s="133" t="s">
        <v>1012</v>
      </c>
      <c r="D67" s="134" t="s">
        <v>948</v>
      </c>
      <c r="E67" s="135">
        <v>43926686</v>
      </c>
      <c r="F67" s="135">
        <f>VLOOKUP(E67,'[7]empleados de SENA MEDELLIN_ij'!C$4:C$257,1,0)</f>
        <v>43926686</v>
      </c>
      <c r="G67" s="137" t="s">
        <v>1017</v>
      </c>
      <c r="H67" s="146">
        <v>45295</v>
      </c>
      <c r="I67" s="140">
        <f t="shared" si="8"/>
        <v>27</v>
      </c>
      <c r="J67" s="107">
        <v>2201173.4700000002</v>
      </c>
      <c r="K67" s="107">
        <v>2466855.1078290003</v>
      </c>
      <c r="L67" s="108">
        <f t="shared" si="9"/>
        <v>2220169.5970461005</v>
      </c>
      <c r="M67" s="108">
        <f t="shared" si="10"/>
        <v>222016.95970461005</v>
      </c>
      <c r="N67" s="108">
        <f t="shared" si="11"/>
        <v>42183.22234387591</v>
      </c>
      <c r="O67" s="108">
        <f t="shared" si="12"/>
        <v>2484369.7790945866</v>
      </c>
    </row>
    <row r="68" spans="1:15" ht="30.75" customHeight="1">
      <c r="A68" s="132">
        <v>71</v>
      </c>
      <c r="B68" s="133" t="s">
        <v>12</v>
      </c>
      <c r="C68" s="133" t="s">
        <v>1012</v>
      </c>
      <c r="D68" s="134" t="s">
        <v>948</v>
      </c>
      <c r="E68" s="135">
        <v>1152710337</v>
      </c>
      <c r="F68" s="135">
        <f>VLOOKUP(E68,'[7]empleados de SENA MEDELLIN_ij'!C$4:C$257,1,0)</f>
        <v>1152710337</v>
      </c>
      <c r="G68" s="137" t="s">
        <v>1018</v>
      </c>
      <c r="H68" s="146">
        <v>45301</v>
      </c>
      <c r="I68" s="140">
        <f t="shared" si="8"/>
        <v>21</v>
      </c>
      <c r="J68" s="107">
        <v>2201173.4700000002</v>
      </c>
      <c r="K68" s="107">
        <v>2466855.1078290003</v>
      </c>
      <c r="L68" s="108">
        <f t="shared" si="9"/>
        <v>1726798.5754803002</v>
      </c>
      <c r="M68" s="108">
        <f t="shared" si="10"/>
        <v>172679.85754803004</v>
      </c>
      <c r="N68" s="108">
        <f t="shared" si="11"/>
        <v>32809.172934125709</v>
      </c>
      <c r="O68" s="108">
        <f t="shared" si="12"/>
        <v>1932287.605962456</v>
      </c>
    </row>
    <row r="69" spans="1:15" ht="30.75" customHeight="1">
      <c r="A69" s="132">
        <v>72</v>
      </c>
      <c r="B69" s="133" t="s">
        <v>12</v>
      </c>
      <c r="C69" s="133" t="s">
        <v>1012</v>
      </c>
      <c r="D69" s="134" t="s">
        <v>992</v>
      </c>
      <c r="E69" s="135">
        <v>98526601</v>
      </c>
      <c r="F69" s="135">
        <f>VLOOKUP(E69,'[7]empleados de SENA MEDELLIN_ij'!C$4:C$257,1,0)</f>
        <v>98526601</v>
      </c>
      <c r="G69" s="137" t="s">
        <v>1019</v>
      </c>
      <c r="H69" s="146">
        <v>45309</v>
      </c>
      <c r="I69" s="140">
        <f t="shared" si="8"/>
        <v>13</v>
      </c>
      <c r="J69" s="107">
        <v>2201173.4700000002</v>
      </c>
      <c r="K69" s="107">
        <v>2466855.1078290003</v>
      </c>
      <c r="L69" s="108">
        <f t="shared" si="9"/>
        <v>1068970.5467259001</v>
      </c>
      <c r="M69" s="108">
        <f t="shared" si="10"/>
        <v>106897.05467259002</v>
      </c>
      <c r="N69" s="108">
        <f t="shared" si="11"/>
        <v>20310.440387792103</v>
      </c>
      <c r="O69" s="108">
        <f t="shared" si="12"/>
        <v>1196178.0417862823</v>
      </c>
    </row>
    <row r="70" spans="1:15" ht="30.75" customHeight="1">
      <c r="A70" s="132">
        <v>73</v>
      </c>
      <c r="B70" s="133" t="s">
        <v>12</v>
      </c>
      <c r="C70" s="133" t="s">
        <v>1012</v>
      </c>
      <c r="D70" s="134" t="s">
        <v>992</v>
      </c>
      <c r="E70" s="135">
        <v>71312362</v>
      </c>
      <c r="F70" s="135">
        <f>VLOOKUP(E70,'[7]empleados de SENA MEDELLIN_ij'!C$4:C$257,1,0)</f>
        <v>71312362</v>
      </c>
      <c r="G70" s="137" t="s">
        <v>1020</v>
      </c>
      <c r="H70" s="146">
        <v>45313</v>
      </c>
      <c r="I70" s="140">
        <f t="shared" si="8"/>
        <v>9</v>
      </c>
      <c r="J70" s="107">
        <v>2201173.4700000002</v>
      </c>
      <c r="K70" s="107">
        <v>2466855.1078290003</v>
      </c>
      <c r="L70" s="108">
        <f t="shared" si="9"/>
        <v>740056.5323487001</v>
      </c>
      <c r="M70" s="108">
        <f t="shared" si="10"/>
        <v>74005.653234870013</v>
      </c>
      <c r="N70" s="108">
        <f t="shared" si="11"/>
        <v>14061.074114625302</v>
      </c>
      <c r="O70" s="108">
        <f t="shared" si="12"/>
        <v>828123.2596981955</v>
      </c>
    </row>
    <row r="71" spans="1:15" ht="30.75" customHeight="1">
      <c r="A71" s="132">
        <v>74</v>
      </c>
      <c r="B71" s="133" t="s">
        <v>12</v>
      </c>
      <c r="C71" s="133" t="s">
        <v>1012</v>
      </c>
      <c r="D71" s="134" t="s">
        <v>992</v>
      </c>
      <c r="E71" s="138">
        <v>1038411166</v>
      </c>
      <c r="F71" s="135">
        <f>VLOOKUP(E71,'[7]empleados de SENA MEDELLIN_ij'!C$4:C$257,1,0)</f>
        <v>1038411166</v>
      </c>
      <c r="G71" s="137" t="s">
        <v>1021</v>
      </c>
      <c r="H71" s="146">
        <v>45313</v>
      </c>
      <c r="I71" s="140">
        <f t="shared" si="8"/>
        <v>9</v>
      </c>
      <c r="J71" s="107">
        <v>2201173.4700000002</v>
      </c>
      <c r="K71" s="107">
        <v>2466855.1078290003</v>
      </c>
      <c r="L71" s="108">
        <f t="shared" si="9"/>
        <v>740056.5323487001</v>
      </c>
      <c r="M71" s="108">
        <f t="shared" si="10"/>
        <v>74005.653234870013</v>
      </c>
      <c r="N71" s="108">
        <f t="shared" si="11"/>
        <v>14061.074114625302</v>
      </c>
      <c r="O71" s="108">
        <f t="shared" si="12"/>
        <v>828123.2596981955</v>
      </c>
    </row>
    <row r="72" spans="1:15" ht="30.75" customHeight="1">
      <c r="A72" s="132">
        <v>75</v>
      </c>
      <c r="B72" s="133" t="s">
        <v>13</v>
      </c>
      <c r="C72" s="133" t="s">
        <v>1022</v>
      </c>
      <c r="D72" s="134" t="s">
        <v>948</v>
      </c>
      <c r="E72" s="138">
        <v>1193555275</v>
      </c>
      <c r="F72" s="135">
        <f>VLOOKUP(E72,'[7]empleados de SENA MEDELLIN_ij'!C$4:C$257,1,0)</f>
        <v>1193555275</v>
      </c>
      <c r="G72" s="137" t="s">
        <v>1023</v>
      </c>
      <c r="H72" s="146">
        <v>45313</v>
      </c>
      <c r="I72" s="140">
        <f t="shared" si="8"/>
        <v>9</v>
      </c>
      <c r="J72" s="107">
        <v>2201173.4700000002</v>
      </c>
      <c r="K72" s="107">
        <v>2466855.1078290003</v>
      </c>
      <c r="L72" s="108">
        <f t="shared" si="9"/>
        <v>740056.5323487001</v>
      </c>
      <c r="M72" s="108">
        <f t="shared" si="10"/>
        <v>74005.653234870013</v>
      </c>
      <c r="N72" s="108">
        <f t="shared" si="11"/>
        <v>14061.074114625302</v>
      </c>
      <c r="O72" s="108">
        <f t="shared" si="12"/>
        <v>828123.2596981955</v>
      </c>
    </row>
    <row r="73" spans="1:15" ht="30.75" customHeight="1">
      <c r="A73" s="132">
        <v>76</v>
      </c>
      <c r="B73" s="133" t="s">
        <v>13</v>
      </c>
      <c r="C73" s="133" t="s">
        <v>1022</v>
      </c>
      <c r="D73" s="134" t="s">
        <v>948</v>
      </c>
      <c r="E73" s="135">
        <v>1216714688</v>
      </c>
      <c r="F73" s="135">
        <f>VLOOKUP(E73,'[7]empleados de SENA MEDELLIN_ij'!C$4:C$257,1,0)</f>
        <v>1216714688</v>
      </c>
      <c r="G73" s="137" t="s">
        <v>1024</v>
      </c>
      <c r="H73" s="146">
        <v>45295</v>
      </c>
      <c r="I73" s="140">
        <f t="shared" si="8"/>
        <v>27</v>
      </c>
      <c r="J73" s="107">
        <v>2201173.4700000002</v>
      </c>
      <c r="K73" s="107">
        <v>2466855.1078290003</v>
      </c>
      <c r="L73" s="108">
        <f t="shared" si="9"/>
        <v>2220169.5970461005</v>
      </c>
      <c r="M73" s="108">
        <f t="shared" si="10"/>
        <v>222016.95970461005</v>
      </c>
      <c r="N73" s="108">
        <f t="shared" si="11"/>
        <v>42183.22234387591</v>
      </c>
      <c r="O73" s="108">
        <f t="shared" si="12"/>
        <v>2484369.7790945866</v>
      </c>
    </row>
    <row r="74" spans="1:15" ht="30.75" customHeight="1">
      <c r="A74" s="132">
        <v>77</v>
      </c>
      <c r="B74" s="133" t="s">
        <v>13</v>
      </c>
      <c r="C74" s="133" t="s">
        <v>1022</v>
      </c>
      <c r="D74" s="134" t="s">
        <v>948</v>
      </c>
      <c r="E74" s="135">
        <v>1148205632</v>
      </c>
      <c r="F74" s="135">
        <f>VLOOKUP(E74,'[7]empleados de SENA MEDELLIN_ij'!C$4:C$257,1,0)</f>
        <v>1148205632</v>
      </c>
      <c r="G74" s="137" t="s">
        <v>1025</v>
      </c>
      <c r="H74" s="146">
        <v>45313</v>
      </c>
      <c r="I74" s="140">
        <f t="shared" si="8"/>
        <v>9</v>
      </c>
      <c r="J74" s="107">
        <v>2201173.4700000002</v>
      </c>
      <c r="K74" s="107">
        <v>2466855.1078290003</v>
      </c>
      <c r="L74" s="108">
        <f t="shared" si="9"/>
        <v>740056.5323487001</v>
      </c>
      <c r="M74" s="108">
        <f t="shared" si="10"/>
        <v>74005.653234870013</v>
      </c>
      <c r="N74" s="108">
        <f t="shared" si="11"/>
        <v>14061.074114625302</v>
      </c>
      <c r="O74" s="108">
        <f t="shared" si="12"/>
        <v>828123.2596981955</v>
      </c>
    </row>
    <row r="75" spans="1:15" ht="30.75" customHeight="1">
      <c r="A75" s="132">
        <v>78</v>
      </c>
      <c r="B75" s="133" t="s">
        <v>13</v>
      </c>
      <c r="C75" s="133" t="s">
        <v>1022</v>
      </c>
      <c r="D75" s="134" t="s">
        <v>948</v>
      </c>
      <c r="E75" s="135">
        <v>32141582</v>
      </c>
      <c r="F75" s="135">
        <f>VLOOKUP(E75,'[7]empleados de SENA MEDELLIN_ij'!C$4:C$257,1,0)</f>
        <v>32141582</v>
      </c>
      <c r="G75" s="137" t="s">
        <v>1026</v>
      </c>
      <c r="H75" s="146">
        <v>45296</v>
      </c>
      <c r="I75" s="140">
        <f t="shared" si="8"/>
        <v>26</v>
      </c>
      <c r="J75" s="107">
        <v>2201173.4700000002</v>
      </c>
      <c r="K75" s="107">
        <v>2466855.1078290003</v>
      </c>
      <c r="L75" s="108">
        <f t="shared" si="9"/>
        <v>2137941.0934518003</v>
      </c>
      <c r="M75" s="108">
        <f t="shared" si="10"/>
        <v>213794.10934518004</v>
      </c>
      <c r="N75" s="108">
        <f t="shared" si="11"/>
        <v>40620.880775584206</v>
      </c>
      <c r="O75" s="108">
        <f t="shared" si="12"/>
        <v>2392356.0835725646</v>
      </c>
    </row>
    <row r="76" spans="1:15" ht="30.75" customHeight="1">
      <c r="A76" s="132">
        <v>79</v>
      </c>
      <c r="B76" s="133" t="s">
        <v>13</v>
      </c>
      <c r="C76" s="133" t="s">
        <v>1022</v>
      </c>
      <c r="D76" s="134" t="s">
        <v>948</v>
      </c>
      <c r="E76" s="135">
        <v>1214718293</v>
      </c>
      <c r="F76" s="135">
        <f>VLOOKUP(E76,'[7]empleados de SENA MEDELLIN_ij'!C$4:C$257,1,0)</f>
        <v>1214718293</v>
      </c>
      <c r="G76" s="137" t="s">
        <v>1027</v>
      </c>
      <c r="H76" s="146">
        <v>45295</v>
      </c>
      <c r="I76" s="140">
        <f t="shared" si="8"/>
        <v>27</v>
      </c>
      <c r="J76" s="107">
        <v>2201173.4700000002</v>
      </c>
      <c r="K76" s="107">
        <v>2466855.1078290003</v>
      </c>
      <c r="L76" s="108">
        <f t="shared" si="9"/>
        <v>2220169.5970461005</v>
      </c>
      <c r="M76" s="108">
        <f t="shared" si="10"/>
        <v>222016.95970461005</v>
      </c>
      <c r="N76" s="108">
        <f t="shared" si="11"/>
        <v>42183.22234387591</v>
      </c>
      <c r="O76" s="108">
        <f t="shared" si="12"/>
        <v>2484369.7790945866</v>
      </c>
    </row>
    <row r="77" spans="1:15" ht="30.75" customHeight="1">
      <c r="A77" s="132">
        <v>81</v>
      </c>
      <c r="B77" s="133" t="s">
        <v>13</v>
      </c>
      <c r="C77" s="133" t="s">
        <v>1022</v>
      </c>
      <c r="D77" s="134" t="s">
        <v>992</v>
      </c>
      <c r="E77" s="135">
        <v>98554646</v>
      </c>
      <c r="F77" s="135">
        <f>VLOOKUP(E77,'[7]empleados de SENA MEDELLIN_ij'!C$4:C$257,1,0)</f>
        <v>98554646</v>
      </c>
      <c r="G77" s="137" t="s">
        <v>1028</v>
      </c>
      <c r="H77" s="146">
        <v>45300</v>
      </c>
      <c r="I77" s="140">
        <f t="shared" si="8"/>
        <v>22</v>
      </c>
      <c r="J77" s="107">
        <v>2201173.4700000002</v>
      </c>
      <c r="K77" s="107">
        <v>2466855.1078290003</v>
      </c>
      <c r="L77" s="108">
        <f t="shared" si="9"/>
        <v>1809027.0790746002</v>
      </c>
      <c r="M77" s="108">
        <f t="shared" si="10"/>
        <v>180902.70790746005</v>
      </c>
      <c r="N77" s="108">
        <f t="shared" si="11"/>
        <v>34371.514502417413</v>
      </c>
      <c r="O77" s="108">
        <f t="shared" si="12"/>
        <v>2024301.3014844777</v>
      </c>
    </row>
    <row r="78" spans="1:15" ht="30.75" customHeight="1">
      <c r="A78" s="132">
        <v>82</v>
      </c>
      <c r="B78" s="133" t="s">
        <v>13</v>
      </c>
      <c r="C78" s="133" t="s">
        <v>1022</v>
      </c>
      <c r="D78" s="134" t="s">
        <v>992</v>
      </c>
      <c r="E78" s="135">
        <v>8356921</v>
      </c>
      <c r="F78" s="135">
        <f>VLOOKUP(E78,'[7]empleados de SENA MEDELLIN_ij'!C$4:C$257,1,0)</f>
        <v>8356921</v>
      </c>
      <c r="G78" s="137" t="s">
        <v>1029</v>
      </c>
      <c r="H78" s="146">
        <v>45309</v>
      </c>
      <c r="I78" s="140">
        <f t="shared" si="8"/>
        <v>13</v>
      </c>
      <c r="J78" s="107">
        <v>2201173.4700000002</v>
      </c>
      <c r="K78" s="107">
        <v>2466855.1078290003</v>
      </c>
      <c r="L78" s="108">
        <f t="shared" si="9"/>
        <v>1068970.5467259001</v>
      </c>
      <c r="M78" s="108">
        <f t="shared" si="10"/>
        <v>106897.05467259002</v>
      </c>
      <c r="N78" s="108">
        <f t="shared" si="11"/>
        <v>20310.440387792103</v>
      </c>
      <c r="O78" s="108">
        <f t="shared" si="12"/>
        <v>1196178.0417862823</v>
      </c>
    </row>
    <row r="79" spans="1:15" ht="30.75" customHeight="1">
      <c r="A79" s="132">
        <v>83</v>
      </c>
      <c r="B79" s="133" t="s">
        <v>13</v>
      </c>
      <c r="C79" s="133" t="s">
        <v>1022</v>
      </c>
      <c r="D79" s="134" t="s">
        <v>992</v>
      </c>
      <c r="E79" s="135">
        <v>71797129</v>
      </c>
      <c r="F79" s="135">
        <f>VLOOKUP(E79,'[7]empleados de SENA MEDELLIN_ij'!C$4:C$257,1,0)</f>
        <v>71797129</v>
      </c>
      <c r="G79" s="137" t="s">
        <v>1030</v>
      </c>
      <c r="H79" s="146">
        <v>45300</v>
      </c>
      <c r="I79" s="140">
        <f t="shared" si="8"/>
        <v>22</v>
      </c>
      <c r="J79" s="107">
        <v>2201173.4700000002</v>
      </c>
      <c r="K79" s="107">
        <v>2466855.1078290003</v>
      </c>
      <c r="L79" s="108">
        <f t="shared" si="9"/>
        <v>1809027.0790746002</v>
      </c>
      <c r="M79" s="108">
        <f t="shared" si="10"/>
        <v>180902.70790746005</v>
      </c>
      <c r="N79" s="108">
        <f t="shared" si="11"/>
        <v>34371.514502417413</v>
      </c>
      <c r="O79" s="108">
        <f t="shared" si="12"/>
        <v>2024301.3014844777</v>
      </c>
    </row>
    <row r="80" spans="1:15" ht="30.75" customHeight="1">
      <c r="A80" s="132">
        <v>85</v>
      </c>
      <c r="B80" s="133" t="s">
        <v>14</v>
      </c>
      <c r="C80" s="133" t="s">
        <v>1031</v>
      </c>
      <c r="D80" s="134" t="s">
        <v>948</v>
      </c>
      <c r="E80" s="135">
        <v>1001226040</v>
      </c>
      <c r="F80" s="135">
        <f>VLOOKUP(E80,'[7]empleados de SENA MEDELLIN_ij'!C$4:C$257,1,0)</f>
        <v>1001226040</v>
      </c>
      <c r="G80" s="137" t="s">
        <v>1032</v>
      </c>
      <c r="H80" s="146">
        <v>45316</v>
      </c>
      <c r="I80" s="140">
        <f t="shared" si="8"/>
        <v>6</v>
      </c>
      <c r="J80" s="107">
        <v>2201173.4700000002</v>
      </c>
      <c r="K80" s="107">
        <v>2466855.1078290003</v>
      </c>
      <c r="L80" s="108">
        <f t="shared" si="9"/>
        <v>493371.02156580007</v>
      </c>
      <c r="M80" s="108">
        <f t="shared" si="10"/>
        <v>49337.102156580011</v>
      </c>
      <c r="N80" s="108">
        <f t="shared" si="11"/>
        <v>9374.0494097502014</v>
      </c>
      <c r="O80" s="108">
        <f t="shared" si="12"/>
        <v>552082.17313213018</v>
      </c>
    </row>
    <row r="81" spans="1:15" ht="30.75" customHeight="1">
      <c r="A81" s="132">
        <v>86</v>
      </c>
      <c r="B81" s="133" t="s">
        <v>14</v>
      </c>
      <c r="C81" s="133" t="s">
        <v>1031</v>
      </c>
      <c r="D81" s="134" t="s">
        <v>948</v>
      </c>
      <c r="E81" s="135">
        <v>1007895792</v>
      </c>
      <c r="F81" s="135">
        <f>VLOOKUP(E81,'[7]empleados de SENA MEDELLIN_ij'!C$4:C$257,1,0)</f>
        <v>1007895792</v>
      </c>
      <c r="G81" s="137" t="s">
        <v>1033</v>
      </c>
      <c r="H81" s="146">
        <v>45296</v>
      </c>
      <c r="I81" s="140">
        <f t="shared" si="8"/>
        <v>26</v>
      </c>
      <c r="J81" s="107">
        <v>2201173.4700000002</v>
      </c>
      <c r="K81" s="107">
        <v>2466855.1078290003</v>
      </c>
      <c r="L81" s="108">
        <f t="shared" si="9"/>
        <v>2137941.0934518003</v>
      </c>
      <c r="M81" s="108">
        <f t="shared" si="10"/>
        <v>213794.10934518004</v>
      </c>
      <c r="N81" s="108">
        <f t="shared" si="11"/>
        <v>40620.880775584206</v>
      </c>
      <c r="O81" s="108">
        <f t="shared" si="12"/>
        <v>2392356.0835725646</v>
      </c>
    </row>
    <row r="82" spans="1:15" ht="30.75" customHeight="1">
      <c r="A82" s="132">
        <v>87</v>
      </c>
      <c r="B82" s="133" t="s">
        <v>14</v>
      </c>
      <c r="C82" s="133" t="s">
        <v>1031</v>
      </c>
      <c r="D82" s="134" t="s">
        <v>948</v>
      </c>
      <c r="E82" s="135">
        <v>1036606601</v>
      </c>
      <c r="F82" s="135">
        <f>VLOOKUP(E82,'[7]empleados de SENA MEDELLIN_ij'!C$4:C$257,1,0)</f>
        <v>1036606601</v>
      </c>
      <c r="G82" s="137" t="s">
        <v>1034</v>
      </c>
      <c r="H82" s="146">
        <v>45308</v>
      </c>
      <c r="I82" s="140">
        <f t="shared" si="8"/>
        <v>14</v>
      </c>
      <c r="J82" s="107">
        <v>2201173.4700000002</v>
      </c>
      <c r="K82" s="107">
        <v>2466855.1078290003</v>
      </c>
      <c r="L82" s="108">
        <f t="shared" si="9"/>
        <v>1151199.0503202002</v>
      </c>
      <c r="M82" s="108">
        <f t="shared" si="10"/>
        <v>115119.90503202002</v>
      </c>
      <c r="N82" s="108">
        <f t="shared" si="11"/>
        <v>21872.781956083803</v>
      </c>
      <c r="O82" s="108">
        <f t="shared" si="12"/>
        <v>1288191.7373083041</v>
      </c>
    </row>
    <row r="83" spans="1:15" ht="30.75" customHeight="1">
      <c r="A83" s="132">
        <v>88</v>
      </c>
      <c r="B83" s="133" t="s">
        <v>14</v>
      </c>
      <c r="C83" s="133" t="s">
        <v>1031</v>
      </c>
      <c r="D83" s="134" t="s">
        <v>948</v>
      </c>
      <c r="E83" s="135">
        <v>43605905</v>
      </c>
      <c r="F83" s="135">
        <f>VLOOKUP(E83,'[7]empleados de SENA MEDELLIN_ij'!C$4:C$257,1,0)</f>
        <v>43605905</v>
      </c>
      <c r="G83" s="137" t="s">
        <v>1035</v>
      </c>
      <c r="H83" s="146">
        <v>45296</v>
      </c>
      <c r="I83" s="140">
        <f t="shared" si="8"/>
        <v>26</v>
      </c>
      <c r="J83" s="107">
        <v>2201173.4700000002</v>
      </c>
      <c r="K83" s="107">
        <v>2466855.1078290003</v>
      </c>
      <c r="L83" s="108">
        <f t="shared" si="9"/>
        <v>2137941.0934518003</v>
      </c>
      <c r="M83" s="108">
        <f t="shared" si="10"/>
        <v>213794.10934518004</v>
      </c>
      <c r="N83" s="108">
        <f t="shared" si="11"/>
        <v>40620.880775584206</v>
      </c>
      <c r="O83" s="108">
        <f t="shared" si="12"/>
        <v>2392356.0835725646</v>
      </c>
    </row>
    <row r="84" spans="1:15" ht="30.75" customHeight="1">
      <c r="A84" s="132">
        <v>89</v>
      </c>
      <c r="B84" s="133" t="s">
        <v>14</v>
      </c>
      <c r="C84" s="133" t="s">
        <v>1031</v>
      </c>
      <c r="D84" s="134" t="s">
        <v>948</v>
      </c>
      <c r="E84" s="135">
        <v>43153666</v>
      </c>
      <c r="F84" s="135">
        <f>VLOOKUP(E84,'[7]empleados de SENA MEDELLIN_ij'!C$4:C$257,1,0)</f>
        <v>43153666</v>
      </c>
      <c r="G84" s="137" t="s">
        <v>1036</v>
      </c>
      <c r="H84" s="146">
        <v>45295</v>
      </c>
      <c r="I84" s="140">
        <f t="shared" si="8"/>
        <v>27</v>
      </c>
      <c r="J84" s="107">
        <v>2201173.4700000002</v>
      </c>
      <c r="K84" s="107">
        <v>2466855.1078290003</v>
      </c>
      <c r="L84" s="108">
        <f t="shared" si="9"/>
        <v>2220169.5970461005</v>
      </c>
      <c r="M84" s="108">
        <f t="shared" si="10"/>
        <v>222016.95970461005</v>
      </c>
      <c r="N84" s="108">
        <f t="shared" si="11"/>
        <v>42183.22234387591</v>
      </c>
      <c r="O84" s="108">
        <f t="shared" si="12"/>
        <v>2484369.7790945866</v>
      </c>
    </row>
    <row r="85" spans="1:15" ht="30.75" customHeight="1">
      <c r="A85" s="132">
        <v>90</v>
      </c>
      <c r="B85" s="133" t="s">
        <v>14</v>
      </c>
      <c r="C85" s="133" t="s">
        <v>1031</v>
      </c>
      <c r="D85" s="134" t="s">
        <v>948</v>
      </c>
      <c r="E85" s="135">
        <v>1013456605</v>
      </c>
      <c r="F85" s="135">
        <f>VLOOKUP(E85,'[7]empleados de SENA MEDELLIN_ij'!C$4:C$257,1,0)</f>
        <v>1013456605</v>
      </c>
      <c r="G85" s="137" t="s">
        <v>1037</v>
      </c>
      <c r="H85" s="146">
        <v>45313</v>
      </c>
      <c r="I85" s="140">
        <f t="shared" si="8"/>
        <v>9</v>
      </c>
      <c r="J85" s="107">
        <v>2201173.4700000002</v>
      </c>
      <c r="K85" s="107">
        <v>2466855.1078290003</v>
      </c>
      <c r="L85" s="108">
        <f t="shared" si="9"/>
        <v>740056.5323487001</v>
      </c>
      <c r="M85" s="108">
        <f t="shared" si="10"/>
        <v>74005.653234870013</v>
      </c>
      <c r="N85" s="108">
        <f t="shared" si="11"/>
        <v>14061.074114625302</v>
      </c>
      <c r="O85" s="108">
        <f t="shared" si="12"/>
        <v>828123.2596981955</v>
      </c>
    </row>
    <row r="86" spans="1:15" ht="30.75" customHeight="1">
      <c r="A86" s="132">
        <v>91</v>
      </c>
      <c r="B86" s="133" t="s">
        <v>14</v>
      </c>
      <c r="C86" s="133" t="s">
        <v>1031</v>
      </c>
      <c r="D86" s="134" t="s">
        <v>948</v>
      </c>
      <c r="E86" s="138">
        <v>1017213930</v>
      </c>
      <c r="F86" s="135">
        <f>VLOOKUP(E86,'[7]empleados de SENA MEDELLIN_ij'!C$4:C$257,1,0)</f>
        <v>1017213930</v>
      </c>
      <c r="G86" s="137" t="s">
        <v>1038</v>
      </c>
      <c r="H86" s="146">
        <v>45313</v>
      </c>
      <c r="I86" s="140">
        <f t="shared" si="8"/>
        <v>9</v>
      </c>
      <c r="J86" s="107">
        <v>2201173.4700000002</v>
      </c>
      <c r="K86" s="107">
        <v>2466855.1078290003</v>
      </c>
      <c r="L86" s="108">
        <f t="shared" si="9"/>
        <v>740056.5323487001</v>
      </c>
      <c r="M86" s="108">
        <f t="shared" si="10"/>
        <v>74005.653234870013</v>
      </c>
      <c r="N86" s="108">
        <f t="shared" si="11"/>
        <v>14061.074114625302</v>
      </c>
      <c r="O86" s="108">
        <f t="shared" si="12"/>
        <v>828123.2596981955</v>
      </c>
    </row>
    <row r="87" spans="1:15" ht="30.75" customHeight="1">
      <c r="A87" s="132">
        <v>92</v>
      </c>
      <c r="B87" s="133" t="s">
        <v>14</v>
      </c>
      <c r="C87" s="133" t="s">
        <v>1031</v>
      </c>
      <c r="D87" s="134" t="s">
        <v>948</v>
      </c>
      <c r="E87" s="138">
        <v>1104434844</v>
      </c>
      <c r="F87" s="135">
        <f>VLOOKUP(E87,'[7]empleados de SENA MEDELLIN_ij'!C$4:C$257,1,0)</f>
        <v>1104434844</v>
      </c>
      <c r="G87" s="137" t="s">
        <v>1039</v>
      </c>
      <c r="H87" s="146">
        <v>45314</v>
      </c>
      <c r="I87" s="140">
        <f t="shared" si="8"/>
        <v>8</v>
      </c>
      <c r="J87" s="107">
        <v>2201173.4700000002</v>
      </c>
      <c r="K87" s="107">
        <v>2466855.1078290003</v>
      </c>
      <c r="L87" s="108">
        <f t="shared" si="9"/>
        <v>657828.02875440009</v>
      </c>
      <c r="M87" s="108">
        <f t="shared" si="10"/>
        <v>65782.802875440015</v>
      </c>
      <c r="N87" s="108">
        <f t="shared" si="11"/>
        <v>12498.732546333604</v>
      </c>
      <c r="O87" s="108">
        <f t="shared" si="12"/>
        <v>736109.56417617365</v>
      </c>
    </row>
    <row r="88" spans="1:15" ht="30.75" customHeight="1">
      <c r="A88" s="132">
        <v>93</v>
      </c>
      <c r="B88" s="133" t="s">
        <v>14</v>
      </c>
      <c r="C88" s="133" t="s">
        <v>1031</v>
      </c>
      <c r="D88" s="134" t="s">
        <v>992</v>
      </c>
      <c r="E88" s="135">
        <v>77031070</v>
      </c>
      <c r="F88" s="135">
        <f>VLOOKUP(E88,'[7]empleados de SENA MEDELLIN_ij'!C$4:C$257,1,0)</f>
        <v>77031070</v>
      </c>
      <c r="G88" s="137" t="s">
        <v>1040</v>
      </c>
      <c r="H88" s="146">
        <v>45300</v>
      </c>
      <c r="I88" s="140">
        <f t="shared" si="8"/>
        <v>22</v>
      </c>
      <c r="J88" s="107">
        <v>2201173.4700000002</v>
      </c>
      <c r="K88" s="107">
        <v>2466855.1078290003</v>
      </c>
      <c r="L88" s="108">
        <f t="shared" si="9"/>
        <v>1809027.0790746002</v>
      </c>
      <c r="M88" s="108">
        <f t="shared" si="10"/>
        <v>180902.70790746005</v>
      </c>
      <c r="N88" s="108">
        <f t="shared" si="11"/>
        <v>34371.514502417413</v>
      </c>
      <c r="O88" s="108">
        <f t="shared" si="12"/>
        <v>2024301.3014844777</v>
      </c>
    </row>
    <row r="89" spans="1:15" ht="30.75" customHeight="1">
      <c r="A89" s="132">
        <v>94</v>
      </c>
      <c r="B89" s="133" t="s">
        <v>14</v>
      </c>
      <c r="C89" s="133" t="s">
        <v>1031</v>
      </c>
      <c r="D89" s="134" t="s">
        <v>992</v>
      </c>
      <c r="E89" s="135">
        <v>70601514</v>
      </c>
      <c r="F89" s="135">
        <f>VLOOKUP(E89,'[7]empleados de SENA MEDELLIN_ij'!C$4:C$257,1,0)</f>
        <v>70601514</v>
      </c>
      <c r="G89" s="137" t="s">
        <v>1041</v>
      </c>
      <c r="H89" s="146">
        <v>45300</v>
      </c>
      <c r="I89" s="140">
        <f t="shared" si="8"/>
        <v>22</v>
      </c>
      <c r="J89" s="107">
        <v>2201173.4700000002</v>
      </c>
      <c r="K89" s="107">
        <v>2466855.1078290003</v>
      </c>
      <c r="L89" s="108">
        <f t="shared" si="9"/>
        <v>1809027.0790746002</v>
      </c>
      <c r="M89" s="108">
        <f t="shared" si="10"/>
        <v>180902.70790746005</v>
      </c>
      <c r="N89" s="108">
        <f t="shared" si="11"/>
        <v>34371.514502417413</v>
      </c>
      <c r="O89" s="108">
        <f t="shared" si="12"/>
        <v>2024301.3014844777</v>
      </c>
    </row>
    <row r="90" spans="1:15" ht="30.75" customHeight="1">
      <c r="A90" s="132">
        <v>95</v>
      </c>
      <c r="B90" s="133" t="s">
        <v>14</v>
      </c>
      <c r="C90" s="133" t="s">
        <v>1031</v>
      </c>
      <c r="D90" s="134" t="s">
        <v>992</v>
      </c>
      <c r="E90" s="135">
        <v>1068656096</v>
      </c>
      <c r="F90" s="135">
        <f>VLOOKUP(E90,'[7]empleados de SENA MEDELLIN_ij'!C$4:C$257,1,0)</f>
        <v>1068656096</v>
      </c>
      <c r="G90" s="137" t="s">
        <v>1042</v>
      </c>
      <c r="H90" s="146">
        <v>45300</v>
      </c>
      <c r="I90" s="140">
        <f t="shared" si="8"/>
        <v>22</v>
      </c>
      <c r="J90" s="107">
        <v>2201173.4700000002</v>
      </c>
      <c r="K90" s="107">
        <v>2466855.1078290003</v>
      </c>
      <c r="L90" s="108">
        <f t="shared" si="9"/>
        <v>1809027.0790746002</v>
      </c>
      <c r="M90" s="108">
        <f t="shared" si="10"/>
        <v>180902.70790746005</v>
      </c>
      <c r="N90" s="108">
        <f t="shared" si="11"/>
        <v>34371.514502417413</v>
      </c>
      <c r="O90" s="108">
        <f t="shared" si="12"/>
        <v>2024301.3014844777</v>
      </c>
    </row>
    <row r="91" spans="1:15" ht="30.75" customHeight="1">
      <c r="A91" s="132">
        <v>96</v>
      </c>
      <c r="B91" s="133" t="s">
        <v>14</v>
      </c>
      <c r="C91" s="133" t="s">
        <v>1031</v>
      </c>
      <c r="D91" s="134" t="s">
        <v>992</v>
      </c>
      <c r="E91" s="135">
        <v>1000762879</v>
      </c>
      <c r="F91" s="135">
        <f>VLOOKUP(E91,'[7]empleados de SENA MEDELLIN_ij'!C$4:C$257,1,0)</f>
        <v>1000762879</v>
      </c>
      <c r="G91" s="137" t="s">
        <v>1043</v>
      </c>
      <c r="H91" s="146">
        <v>45300</v>
      </c>
      <c r="I91" s="140">
        <f t="shared" si="8"/>
        <v>22</v>
      </c>
      <c r="J91" s="107">
        <v>2201173.4700000002</v>
      </c>
      <c r="K91" s="107">
        <v>2466855.1078290003</v>
      </c>
      <c r="L91" s="108">
        <f t="shared" si="9"/>
        <v>1809027.0790746002</v>
      </c>
      <c r="M91" s="108">
        <f t="shared" si="10"/>
        <v>180902.70790746005</v>
      </c>
      <c r="N91" s="108">
        <f t="shared" si="11"/>
        <v>34371.514502417413</v>
      </c>
      <c r="O91" s="108">
        <f t="shared" si="12"/>
        <v>2024301.3014844777</v>
      </c>
    </row>
    <row r="92" spans="1:15" ht="30.75" customHeight="1">
      <c r="A92" s="132">
        <v>97</v>
      </c>
      <c r="B92" s="133" t="s">
        <v>14</v>
      </c>
      <c r="C92" s="133" t="s">
        <v>1031</v>
      </c>
      <c r="D92" s="134" t="s">
        <v>992</v>
      </c>
      <c r="E92" s="135">
        <v>8111709</v>
      </c>
      <c r="F92" s="135">
        <f>VLOOKUP(E92,'[7]empleados de SENA MEDELLIN_ij'!C$4:C$257,1,0)</f>
        <v>8111709</v>
      </c>
      <c r="G92" s="137" t="s">
        <v>1044</v>
      </c>
      <c r="H92" s="146">
        <v>45300</v>
      </c>
      <c r="I92" s="140">
        <v>19</v>
      </c>
      <c r="J92" s="107">
        <v>2201173.4700000002</v>
      </c>
      <c r="K92" s="107">
        <v>2466855.1078290003</v>
      </c>
      <c r="L92" s="108">
        <f t="shared" si="9"/>
        <v>1562341.5682917002</v>
      </c>
      <c r="M92" s="108">
        <f t="shared" si="10"/>
        <v>156234.15682917004</v>
      </c>
      <c r="N92" s="108">
        <f t="shared" si="11"/>
        <v>29684.489797542308</v>
      </c>
      <c r="O92" s="108">
        <f t="shared" si="12"/>
        <v>1748260.2149184125</v>
      </c>
    </row>
    <row r="93" spans="1:15" ht="30.75" customHeight="1">
      <c r="A93" s="132">
        <v>98</v>
      </c>
      <c r="B93" s="133" t="s">
        <v>14</v>
      </c>
      <c r="C93" s="133" t="s">
        <v>1031</v>
      </c>
      <c r="D93" s="134" t="s">
        <v>992</v>
      </c>
      <c r="E93" s="135">
        <v>71699604</v>
      </c>
      <c r="F93" s="135">
        <f>VLOOKUP(E93,'[7]empleados de SENA MEDELLIN_ij'!C$4:C$257,1,0)</f>
        <v>71699604</v>
      </c>
      <c r="G93" s="137" t="s">
        <v>1045</v>
      </c>
      <c r="H93" s="146">
        <v>45300</v>
      </c>
      <c r="I93" s="140">
        <f t="shared" si="8"/>
        <v>22</v>
      </c>
      <c r="J93" s="107">
        <v>2201173.4700000002</v>
      </c>
      <c r="K93" s="107">
        <v>2466855.1078290003</v>
      </c>
      <c r="L93" s="108">
        <f t="shared" si="9"/>
        <v>1809027.0790746002</v>
      </c>
      <c r="M93" s="108">
        <f t="shared" si="10"/>
        <v>180902.70790746005</v>
      </c>
      <c r="N93" s="108">
        <f t="shared" si="11"/>
        <v>34371.514502417413</v>
      </c>
      <c r="O93" s="108">
        <f t="shared" si="12"/>
        <v>2024301.3014844777</v>
      </c>
    </row>
    <row r="94" spans="1:15" ht="30.75" customHeight="1">
      <c r="A94" s="132">
        <v>99</v>
      </c>
      <c r="B94" s="133" t="s">
        <v>14</v>
      </c>
      <c r="C94" s="133" t="s">
        <v>1031</v>
      </c>
      <c r="D94" s="134" t="s">
        <v>992</v>
      </c>
      <c r="E94" s="135">
        <v>98531885</v>
      </c>
      <c r="F94" s="135">
        <f>VLOOKUP(E94,'[7]empleados de SENA MEDELLIN_ij'!C$4:C$257,1,0)</f>
        <v>98531885</v>
      </c>
      <c r="G94" s="137" t="s">
        <v>1046</v>
      </c>
      <c r="H94" s="146">
        <v>45313</v>
      </c>
      <c r="I94" s="140">
        <f t="shared" si="8"/>
        <v>9</v>
      </c>
      <c r="J94" s="107">
        <v>2201173.4700000002</v>
      </c>
      <c r="K94" s="107">
        <v>2466855.1078290003</v>
      </c>
      <c r="L94" s="108">
        <f t="shared" si="9"/>
        <v>740056.5323487001</v>
      </c>
      <c r="M94" s="108">
        <f t="shared" si="10"/>
        <v>74005.653234870013</v>
      </c>
      <c r="N94" s="108">
        <f t="shared" si="11"/>
        <v>14061.074114625302</v>
      </c>
      <c r="O94" s="108">
        <f t="shared" si="12"/>
        <v>828123.2596981955</v>
      </c>
    </row>
    <row r="95" spans="1:15" ht="30.75" customHeight="1">
      <c r="A95" s="132">
        <v>100</v>
      </c>
      <c r="B95" s="133" t="s">
        <v>15</v>
      </c>
      <c r="C95" s="133" t="s">
        <v>1031</v>
      </c>
      <c r="D95" s="134" t="s">
        <v>948</v>
      </c>
      <c r="E95" s="135">
        <v>43153207</v>
      </c>
      <c r="F95" s="135">
        <f>VLOOKUP(E95,'[7]empleados de SENA MEDELLIN_ij'!C$4:C$257,1,0)</f>
        <v>43153207</v>
      </c>
      <c r="G95" s="137" t="s">
        <v>1047</v>
      </c>
      <c r="H95" s="146">
        <v>45308</v>
      </c>
      <c r="I95" s="140">
        <f t="shared" si="8"/>
        <v>14</v>
      </c>
      <c r="J95" s="107">
        <v>2201173.4700000002</v>
      </c>
      <c r="K95" s="107">
        <v>2466855.1078290003</v>
      </c>
      <c r="L95" s="108">
        <f t="shared" si="9"/>
        <v>1151199.0503202002</v>
      </c>
      <c r="M95" s="108">
        <f t="shared" si="10"/>
        <v>115119.90503202002</v>
      </c>
      <c r="N95" s="108">
        <f t="shared" si="11"/>
        <v>21872.781956083803</v>
      </c>
      <c r="O95" s="108">
        <f t="shared" si="12"/>
        <v>1288191.7373083041</v>
      </c>
    </row>
    <row r="96" spans="1:15" ht="30.75" customHeight="1">
      <c r="A96" s="132">
        <v>102</v>
      </c>
      <c r="B96" s="133" t="s">
        <v>16</v>
      </c>
      <c r="C96" s="133" t="s">
        <v>1031</v>
      </c>
      <c r="D96" s="134" t="s">
        <v>948</v>
      </c>
      <c r="E96" s="135">
        <v>21450123</v>
      </c>
      <c r="F96" s="135">
        <f>VLOOKUP(E96,'[7]empleados de SENA MEDELLIN_ij'!C$4:C$257,1,0)</f>
        <v>21450123</v>
      </c>
      <c r="G96" s="137" t="s">
        <v>1048</v>
      </c>
      <c r="H96" s="146">
        <v>45296</v>
      </c>
      <c r="I96" s="140">
        <f t="shared" si="8"/>
        <v>26</v>
      </c>
      <c r="J96" s="107">
        <v>2201173.4700000002</v>
      </c>
      <c r="K96" s="107">
        <v>2466855.1078290003</v>
      </c>
      <c r="L96" s="108">
        <f t="shared" si="9"/>
        <v>2137941.0934518003</v>
      </c>
      <c r="M96" s="108">
        <f t="shared" si="10"/>
        <v>213794.10934518004</v>
      </c>
      <c r="N96" s="108">
        <f t="shared" si="11"/>
        <v>40620.880775584206</v>
      </c>
      <c r="O96" s="108">
        <f t="shared" si="12"/>
        <v>2392356.0835725646</v>
      </c>
    </row>
    <row r="97" spans="1:15" ht="30.75" customHeight="1">
      <c r="A97" s="132">
        <v>103</v>
      </c>
      <c r="B97" s="133" t="s">
        <v>16</v>
      </c>
      <c r="C97" s="133" t="s">
        <v>1031</v>
      </c>
      <c r="D97" s="134" t="s">
        <v>992</v>
      </c>
      <c r="E97" s="135">
        <v>1007448804</v>
      </c>
      <c r="F97" s="135">
        <f>VLOOKUP(E97,'[7]empleados de SENA MEDELLIN_ij'!C$4:C$257,1,0)</f>
        <v>1007448804</v>
      </c>
      <c r="G97" s="137" t="s">
        <v>1049</v>
      </c>
      <c r="H97" s="146">
        <v>45313</v>
      </c>
      <c r="I97" s="140">
        <f t="shared" si="8"/>
        <v>9</v>
      </c>
      <c r="J97" s="107">
        <v>2201173.4700000002</v>
      </c>
      <c r="K97" s="107">
        <v>2466855.1078290003</v>
      </c>
      <c r="L97" s="108">
        <f t="shared" si="9"/>
        <v>740056.5323487001</v>
      </c>
      <c r="M97" s="108">
        <f t="shared" si="10"/>
        <v>74005.653234870013</v>
      </c>
      <c r="N97" s="108">
        <f t="shared" si="11"/>
        <v>14061.074114625302</v>
      </c>
      <c r="O97" s="108">
        <f t="shared" si="12"/>
        <v>828123.2596981955</v>
      </c>
    </row>
    <row r="98" spans="1:15" ht="30.75" customHeight="1">
      <c r="A98" s="132">
        <v>104</v>
      </c>
      <c r="B98" s="133" t="s">
        <v>17</v>
      </c>
      <c r="C98" s="133" t="s">
        <v>1031</v>
      </c>
      <c r="D98" s="134" t="s">
        <v>948</v>
      </c>
      <c r="E98" s="135">
        <v>1026152720</v>
      </c>
      <c r="F98" s="135">
        <f>VLOOKUP(E98,'[7]empleados de SENA MEDELLIN_ij'!C$4:C$257,1,0)</f>
        <v>1026152720</v>
      </c>
      <c r="G98" s="137" t="s">
        <v>1050</v>
      </c>
      <c r="H98" s="146">
        <v>45296</v>
      </c>
      <c r="I98" s="140">
        <f t="shared" si="8"/>
        <v>26</v>
      </c>
      <c r="J98" s="107">
        <v>2201173.4700000002</v>
      </c>
      <c r="K98" s="107">
        <v>2466855.1078290003</v>
      </c>
      <c r="L98" s="108">
        <f t="shared" si="9"/>
        <v>2137941.0934518003</v>
      </c>
      <c r="M98" s="108">
        <f t="shared" si="10"/>
        <v>213794.10934518004</v>
      </c>
      <c r="N98" s="108">
        <f t="shared" si="11"/>
        <v>40620.880775584206</v>
      </c>
      <c r="O98" s="108">
        <f t="shared" si="12"/>
        <v>2392356.0835725646</v>
      </c>
    </row>
    <row r="99" spans="1:15" ht="30.75" customHeight="1">
      <c r="A99" s="132">
        <v>105</v>
      </c>
      <c r="B99" s="133" t="s">
        <v>17</v>
      </c>
      <c r="C99" s="133" t="s">
        <v>1031</v>
      </c>
      <c r="D99" s="134" t="s">
        <v>992</v>
      </c>
      <c r="E99" s="135">
        <v>1234990835</v>
      </c>
      <c r="F99" s="135">
        <f>VLOOKUP(E99,'[7]empleados de SENA MEDELLIN_ij'!C$4:C$257,1,0)</f>
        <v>1234990835</v>
      </c>
      <c r="G99" s="137" t="s">
        <v>1051</v>
      </c>
      <c r="H99" s="146">
        <v>45316</v>
      </c>
      <c r="I99" s="140">
        <f t="shared" si="8"/>
        <v>6</v>
      </c>
      <c r="J99" s="107">
        <v>2201173.4700000002</v>
      </c>
      <c r="K99" s="107">
        <v>2466855.1078290003</v>
      </c>
      <c r="L99" s="108">
        <f t="shared" si="9"/>
        <v>493371.02156580007</v>
      </c>
      <c r="M99" s="108">
        <f t="shared" si="10"/>
        <v>49337.102156580011</v>
      </c>
      <c r="N99" s="108">
        <f t="shared" si="11"/>
        <v>9374.0494097502014</v>
      </c>
      <c r="O99" s="108">
        <f t="shared" si="12"/>
        <v>552082.17313213018</v>
      </c>
    </row>
    <row r="100" spans="1:15" ht="30.75" customHeight="1">
      <c r="A100" s="132">
        <v>106</v>
      </c>
      <c r="B100" s="133" t="s">
        <v>18</v>
      </c>
      <c r="C100" s="133" t="s">
        <v>1052</v>
      </c>
      <c r="D100" s="134" t="s">
        <v>948</v>
      </c>
      <c r="E100" s="135">
        <v>5004928403</v>
      </c>
      <c r="F100" s="135">
        <f>VLOOKUP(E100,'[7]empleados de SENA MEDELLIN_ij'!C$4:C$257,1,0)</f>
        <v>5004928403</v>
      </c>
      <c r="G100" s="137" t="s">
        <v>1053</v>
      </c>
      <c r="H100" s="146">
        <v>45311</v>
      </c>
      <c r="I100" s="140">
        <f t="shared" si="8"/>
        <v>11</v>
      </c>
      <c r="J100" s="107">
        <v>2201173.4700000002</v>
      </c>
      <c r="K100" s="107">
        <v>2466855.1078290003</v>
      </c>
      <c r="L100" s="108">
        <f t="shared" si="9"/>
        <v>904513.53953730012</v>
      </c>
      <c r="M100" s="108">
        <f t="shared" si="10"/>
        <v>90451.353953730024</v>
      </c>
      <c r="N100" s="108">
        <f t="shared" si="11"/>
        <v>17185.757251208706</v>
      </c>
      <c r="O100" s="108">
        <f t="shared" si="12"/>
        <v>1012150.6507422389</v>
      </c>
    </row>
    <row r="101" spans="1:15" ht="30.75" customHeight="1">
      <c r="A101" s="132">
        <v>107</v>
      </c>
      <c r="B101" s="133" t="s">
        <v>18</v>
      </c>
      <c r="C101" s="133" t="s">
        <v>1052</v>
      </c>
      <c r="D101" s="134" t="s">
        <v>948</v>
      </c>
      <c r="E101" s="135">
        <v>43262022</v>
      </c>
      <c r="F101" s="135">
        <f>VLOOKUP(E101,'[7]empleados de SENA MEDELLIN_ij'!C$4:C$257,1,0)</f>
        <v>43262022</v>
      </c>
      <c r="G101" s="137" t="s">
        <v>1054</v>
      </c>
      <c r="H101" s="146">
        <v>45311</v>
      </c>
      <c r="I101" s="140">
        <f t="shared" si="8"/>
        <v>11</v>
      </c>
      <c r="J101" s="107">
        <v>2201173.4700000002</v>
      </c>
      <c r="K101" s="107">
        <v>2466855.1078290003</v>
      </c>
      <c r="L101" s="108">
        <f t="shared" si="9"/>
        <v>904513.53953730012</v>
      </c>
      <c r="M101" s="108">
        <f t="shared" si="10"/>
        <v>90451.353953730024</v>
      </c>
      <c r="N101" s="108">
        <f t="shared" si="11"/>
        <v>17185.757251208706</v>
      </c>
      <c r="O101" s="108">
        <f t="shared" si="12"/>
        <v>1012150.6507422389</v>
      </c>
    </row>
    <row r="102" spans="1:15" ht="30.75" customHeight="1">
      <c r="A102" s="132">
        <v>108</v>
      </c>
      <c r="B102" s="133" t="s">
        <v>18</v>
      </c>
      <c r="C102" s="133" t="s">
        <v>1052</v>
      </c>
      <c r="D102" s="134" t="s">
        <v>948</v>
      </c>
      <c r="E102" s="135">
        <v>1152216394</v>
      </c>
      <c r="F102" s="135">
        <f>VLOOKUP(E102,'[7]empleados de SENA MEDELLIN_ij'!C$4:C$257,1,0)</f>
        <v>1152216394</v>
      </c>
      <c r="G102" s="137" t="s">
        <v>1055</v>
      </c>
      <c r="H102" s="146">
        <v>45309</v>
      </c>
      <c r="I102" s="140">
        <f t="shared" si="8"/>
        <v>13</v>
      </c>
      <c r="J102" s="107">
        <v>2201173.4700000002</v>
      </c>
      <c r="K102" s="107">
        <v>2466855.1078290003</v>
      </c>
      <c r="L102" s="108">
        <f t="shared" si="9"/>
        <v>1068970.5467259001</v>
      </c>
      <c r="M102" s="108">
        <f t="shared" si="10"/>
        <v>106897.05467259002</v>
      </c>
      <c r="N102" s="108">
        <f t="shared" si="11"/>
        <v>20310.440387792103</v>
      </c>
      <c r="O102" s="108">
        <f t="shared" si="12"/>
        <v>1196178.0417862823</v>
      </c>
    </row>
    <row r="103" spans="1:15" ht="30.75" customHeight="1">
      <c r="A103" s="132">
        <v>109</v>
      </c>
      <c r="B103" s="133" t="s">
        <v>18</v>
      </c>
      <c r="C103" s="133" t="s">
        <v>1052</v>
      </c>
      <c r="D103" s="134" t="s">
        <v>948</v>
      </c>
      <c r="E103" s="135">
        <v>1017250387</v>
      </c>
      <c r="F103" s="135">
        <f>VLOOKUP(E103,'[7]empleados de SENA MEDELLIN_ij'!C$4:C$257,1,0)</f>
        <v>1017250387</v>
      </c>
      <c r="G103" s="137" t="s">
        <v>1056</v>
      </c>
      <c r="H103" s="146">
        <v>45309</v>
      </c>
      <c r="I103" s="140">
        <f t="shared" si="8"/>
        <v>13</v>
      </c>
      <c r="J103" s="107">
        <v>2201173.4700000002</v>
      </c>
      <c r="K103" s="107">
        <v>2466855.1078290003</v>
      </c>
      <c r="L103" s="108">
        <f t="shared" si="9"/>
        <v>1068970.5467259001</v>
      </c>
      <c r="M103" s="108">
        <f t="shared" si="10"/>
        <v>106897.05467259002</v>
      </c>
      <c r="N103" s="108">
        <f t="shared" si="11"/>
        <v>20310.440387792103</v>
      </c>
      <c r="O103" s="108">
        <f t="shared" si="12"/>
        <v>1196178.0417862823</v>
      </c>
    </row>
    <row r="104" spans="1:15" ht="30.75" customHeight="1">
      <c r="A104" s="132">
        <v>110</v>
      </c>
      <c r="B104" s="133" t="s">
        <v>18</v>
      </c>
      <c r="C104" s="133" t="s">
        <v>1052</v>
      </c>
      <c r="D104" s="134" t="s">
        <v>948</v>
      </c>
      <c r="E104" s="135">
        <v>98538174</v>
      </c>
      <c r="F104" s="135">
        <f>VLOOKUP(E104,'[7]empleados de SENA MEDELLIN_ij'!C$4:C$257,1,0)</f>
        <v>98538174</v>
      </c>
      <c r="G104" s="137" t="s">
        <v>1057</v>
      </c>
      <c r="H104" s="146">
        <v>45296</v>
      </c>
      <c r="I104" s="140">
        <f t="shared" si="8"/>
        <v>26</v>
      </c>
      <c r="J104" s="107">
        <v>2201173.4700000002</v>
      </c>
      <c r="K104" s="107">
        <v>2466855.1078290003</v>
      </c>
      <c r="L104" s="108">
        <f t="shared" si="9"/>
        <v>2137941.0934518003</v>
      </c>
      <c r="M104" s="108">
        <f t="shared" si="10"/>
        <v>213794.10934518004</v>
      </c>
      <c r="N104" s="108">
        <f t="shared" si="11"/>
        <v>40620.880775584206</v>
      </c>
      <c r="O104" s="108">
        <f t="shared" si="12"/>
        <v>2392356.0835725646</v>
      </c>
    </row>
    <row r="105" spans="1:15" ht="30.75" customHeight="1">
      <c r="A105" s="132">
        <v>111</v>
      </c>
      <c r="B105" s="133" t="s">
        <v>18</v>
      </c>
      <c r="C105" s="133" t="s">
        <v>1052</v>
      </c>
      <c r="D105" s="134" t="s">
        <v>948</v>
      </c>
      <c r="E105" s="135">
        <v>21466936</v>
      </c>
      <c r="F105" s="135">
        <f>VLOOKUP(E105,'[7]empleados de SENA MEDELLIN_ij'!C$4:C$257,1,0)</f>
        <v>21466936</v>
      </c>
      <c r="G105" s="137" t="s">
        <v>1058</v>
      </c>
      <c r="H105" s="146">
        <v>45309</v>
      </c>
      <c r="I105" s="140">
        <f t="shared" si="8"/>
        <v>13</v>
      </c>
      <c r="J105" s="107">
        <v>2201173.4700000002</v>
      </c>
      <c r="K105" s="107">
        <v>2466855.1078290003</v>
      </c>
      <c r="L105" s="108">
        <f t="shared" si="9"/>
        <v>1068970.5467259001</v>
      </c>
      <c r="M105" s="108">
        <f t="shared" si="10"/>
        <v>106897.05467259002</v>
      </c>
      <c r="N105" s="108">
        <f t="shared" si="11"/>
        <v>20310.440387792103</v>
      </c>
      <c r="O105" s="108">
        <f t="shared" si="12"/>
        <v>1196178.0417862823</v>
      </c>
    </row>
    <row r="106" spans="1:15" ht="30.75" customHeight="1">
      <c r="A106" s="132">
        <v>112</v>
      </c>
      <c r="B106" s="133" t="s">
        <v>18</v>
      </c>
      <c r="C106" s="133" t="s">
        <v>1052</v>
      </c>
      <c r="D106" s="134" t="s">
        <v>948</v>
      </c>
      <c r="E106" s="135">
        <v>1017160966</v>
      </c>
      <c r="F106" s="135" t="e">
        <f>VLOOKUP(E106,'[7]empleados de SENA MEDELLIN_ij'!C$4:C$257,1,0)</f>
        <v>#N/A</v>
      </c>
      <c r="G106" s="137" t="s">
        <v>1059</v>
      </c>
      <c r="H106" s="146">
        <v>45313</v>
      </c>
      <c r="I106" s="140">
        <f t="shared" si="8"/>
        <v>9</v>
      </c>
      <c r="J106" s="107">
        <v>2201173.4700000002</v>
      </c>
      <c r="K106" s="107">
        <v>2466855.1078290003</v>
      </c>
      <c r="L106" s="108">
        <f t="shared" si="9"/>
        <v>740056.5323487001</v>
      </c>
      <c r="M106" s="108">
        <f t="shared" si="10"/>
        <v>74005.653234870013</v>
      </c>
      <c r="N106" s="108">
        <f t="shared" si="11"/>
        <v>14061.074114625302</v>
      </c>
      <c r="O106" s="108">
        <f t="shared" si="12"/>
        <v>828123.2596981955</v>
      </c>
    </row>
    <row r="107" spans="1:15" ht="30.75" customHeight="1">
      <c r="A107" s="132">
        <v>113</v>
      </c>
      <c r="B107" s="133" t="s">
        <v>18</v>
      </c>
      <c r="C107" s="133" t="s">
        <v>1052</v>
      </c>
      <c r="D107" s="134" t="s">
        <v>948</v>
      </c>
      <c r="E107" s="135">
        <v>1017250516</v>
      </c>
      <c r="F107" s="135">
        <f>VLOOKUP(E107,'[7]empleados de SENA MEDELLIN_ij'!C$4:C$257,1,0)</f>
        <v>1017250516</v>
      </c>
      <c r="G107" s="137" t="s">
        <v>1060</v>
      </c>
      <c r="H107" s="146">
        <v>45296</v>
      </c>
      <c r="I107" s="140">
        <f t="shared" si="8"/>
        <v>26</v>
      </c>
      <c r="J107" s="107">
        <v>2201173.4700000002</v>
      </c>
      <c r="K107" s="107">
        <v>2466855.1078290003</v>
      </c>
      <c r="L107" s="108">
        <f t="shared" si="9"/>
        <v>2137941.0934518003</v>
      </c>
      <c r="M107" s="108">
        <f t="shared" si="10"/>
        <v>213794.10934518004</v>
      </c>
      <c r="N107" s="108">
        <f t="shared" si="11"/>
        <v>40620.880775584206</v>
      </c>
      <c r="O107" s="108">
        <f t="shared" si="12"/>
        <v>2392356.0835725646</v>
      </c>
    </row>
    <row r="108" spans="1:15" ht="30.75" customHeight="1">
      <c r="A108" s="132">
        <v>114</v>
      </c>
      <c r="B108" s="133" t="s">
        <v>18</v>
      </c>
      <c r="C108" s="133" t="s">
        <v>1052</v>
      </c>
      <c r="D108" s="134" t="s">
        <v>948</v>
      </c>
      <c r="E108" s="135">
        <v>3378330</v>
      </c>
      <c r="F108" s="135">
        <f>VLOOKUP(E108,'[7]empleados de SENA MEDELLIN_ij'!C$4:C$257,1,0)</f>
        <v>3378330</v>
      </c>
      <c r="G108" s="137" t="s">
        <v>1061</v>
      </c>
      <c r="H108" s="146">
        <v>45296</v>
      </c>
      <c r="I108" s="140">
        <f t="shared" si="8"/>
        <v>26</v>
      </c>
      <c r="J108" s="107">
        <v>2201173.4700000002</v>
      </c>
      <c r="K108" s="107">
        <v>2466855.1078290003</v>
      </c>
      <c r="L108" s="108">
        <f t="shared" si="9"/>
        <v>2137941.0934518003</v>
      </c>
      <c r="M108" s="108">
        <f t="shared" si="10"/>
        <v>213794.10934518004</v>
      </c>
      <c r="N108" s="108">
        <f t="shared" si="11"/>
        <v>40620.880775584206</v>
      </c>
      <c r="O108" s="108">
        <f t="shared" si="12"/>
        <v>2392356.0835725646</v>
      </c>
    </row>
    <row r="109" spans="1:15" ht="30.75" customHeight="1">
      <c r="A109" s="132">
        <v>115</v>
      </c>
      <c r="B109" s="133" t="s">
        <v>18</v>
      </c>
      <c r="C109" s="133" t="s">
        <v>1052</v>
      </c>
      <c r="D109" s="134" t="s">
        <v>948</v>
      </c>
      <c r="E109" s="135">
        <v>1036619504</v>
      </c>
      <c r="F109" s="135">
        <f>VLOOKUP(E109,'[7]empleados de SENA MEDELLIN_ij'!C$4:C$257,1,0)</f>
        <v>1036619504</v>
      </c>
      <c r="G109" s="137" t="s">
        <v>1062</v>
      </c>
      <c r="H109" s="146">
        <v>45318</v>
      </c>
      <c r="I109" s="140">
        <f t="shared" si="8"/>
        <v>4</v>
      </c>
      <c r="J109" s="107">
        <v>2201173.4700000002</v>
      </c>
      <c r="K109" s="107">
        <v>2466855.1078290003</v>
      </c>
      <c r="L109" s="108">
        <f t="shared" si="9"/>
        <v>328914.01437720004</v>
      </c>
      <c r="M109" s="108">
        <f t="shared" si="10"/>
        <v>32891.401437720007</v>
      </c>
      <c r="N109" s="108">
        <f t="shared" si="11"/>
        <v>6249.3662731668019</v>
      </c>
      <c r="O109" s="108">
        <f t="shared" si="12"/>
        <v>368054.78208808682</v>
      </c>
    </row>
    <row r="110" spans="1:15" ht="30.75" customHeight="1">
      <c r="A110" s="132">
        <v>116</v>
      </c>
      <c r="B110" s="133" t="s">
        <v>18</v>
      </c>
      <c r="C110" s="133" t="s">
        <v>1052</v>
      </c>
      <c r="D110" s="134" t="s">
        <v>948</v>
      </c>
      <c r="E110" s="138">
        <v>43455764</v>
      </c>
      <c r="F110" s="135">
        <f>VLOOKUP(E110,'[7]empleados de SENA MEDELLIN_ij'!C$4:C$257,1,0)</f>
        <v>43455764</v>
      </c>
      <c r="G110" s="137" t="s">
        <v>1063</v>
      </c>
      <c r="H110" s="146">
        <v>45302</v>
      </c>
      <c r="I110" s="140">
        <f t="shared" si="8"/>
        <v>20</v>
      </c>
      <c r="J110" s="107">
        <v>2201173.4700000002</v>
      </c>
      <c r="K110" s="107">
        <v>2466855.1078290003</v>
      </c>
      <c r="L110" s="108">
        <f t="shared" si="9"/>
        <v>1644570.0718860002</v>
      </c>
      <c r="M110" s="108">
        <f t="shared" si="10"/>
        <v>164457.00718860002</v>
      </c>
      <c r="N110" s="108">
        <f t="shared" si="11"/>
        <v>31246.831365834005</v>
      </c>
      <c r="O110" s="108">
        <f t="shared" si="12"/>
        <v>1840273.9104404342</v>
      </c>
    </row>
    <row r="111" spans="1:15" ht="30.75" customHeight="1">
      <c r="A111" s="132">
        <v>117</v>
      </c>
      <c r="B111" s="133" t="s">
        <v>18</v>
      </c>
      <c r="C111" s="133" t="s">
        <v>1052</v>
      </c>
      <c r="D111" s="134" t="s">
        <v>948</v>
      </c>
      <c r="E111" s="138">
        <v>1017122693</v>
      </c>
      <c r="F111" s="135">
        <f>VLOOKUP(E111,'[7]empleados de SENA MEDELLIN_ij'!C$4:C$257,1,0)</f>
        <v>1017122693</v>
      </c>
      <c r="G111" s="137" t="s">
        <v>1064</v>
      </c>
      <c r="H111" s="146">
        <v>45303</v>
      </c>
      <c r="I111" s="140">
        <f t="shared" si="8"/>
        <v>19</v>
      </c>
      <c r="J111" s="107">
        <v>2201173.4700000002</v>
      </c>
      <c r="K111" s="107">
        <v>2466855.1078290003</v>
      </c>
      <c r="L111" s="108">
        <f t="shared" si="9"/>
        <v>1562341.5682917002</v>
      </c>
      <c r="M111" s="108">
        <f t="shared" si="10"/>
        <v>156234.15682917004</v>
      </c>
      <c r="N111" s="108">
        <f t="shared" si="11"/>
        <v>29684.489797542308</v>
      </c>
      <c r="O111" s="108">
        <f t="shared" si="12"/>
        <v>1748260.2149184125</v>
      </c>
    </row>
    <row r="112" spans="1:15" ht="30.75" customHeight="1">
      <c r="A112" s="132">
        <v>120</v>
      </c>
      <c r="B112" s="133" t="s">
        <v>18</v>
      </c>
      <c r="C112" s="133" t="s">
        <v>1052</v>
      </c>
      <c r="D112" s="134" t="s">
        <v>992</v>
      </c>
      <c r="E112" s="138">
        <v>1020463234</v>
      </c>
      <c r="F112" s="135">
        <f>VLOOKUP(E112,'[7]empleados de SENA MEDELLIN_ij'!C$4:C$257,1,0)</f>
        <v>1020463234</v>
      </c>
      <c r="G112" s="137" t="s">
        <v>1065</v>
      </c>
      <c r="H112" s="146">
        <v>45316</v>
      </c>
      <c r="I112" s="140">
        <f t="shared" si="8"/>
        <v>6</v>
      </c>
      <c r="J112" s="107">
        <v>2201173.4700000002</v>
      </c>
      <c r="K112" s="107">
        <v>2466855.1078290003</v>
      </c>
      <c r="L112" s="108">
        <f t="shared" si="9"/>
        <v>493371.02156580007</v>
      </c>
      <c r="M112" s="108">
        <f t="shared" si="10"/>
        <v>49337.102156580011</v>
      </c>
      <c r="N112" s="108">
        <f t="shared" si="11"/>
        <v>9374.0494097502014</v>
      </c>
      <c r="O112" s="108">
        <f t="shared" si="12"/>
        <v>552082.17313213018</v>
      </c>
    </row>
    <row r="113" spans="1:15" ht="30.75" customHeight="1">
      <c r="A113" s="132">
        <v>122</v>
      </c>
      <c r="B113" s="133" t="s">
        <v>18</v>
      </c>
      <c r="C113" s="133" t="s">
        <v>1052</v>
      </c>
      <c r="D113" s="134" t="s">
        <v>992</v>
      </c>
      <c r="E113" s="138">
        <v>1038771202</v>
      </c>
      <c r="F113" s="135">
        <f>VLOOKUP(E113,'[7]empleados de SENA MEDELLIN_ij'!C$4:C$257,1,0)</f>
        <v>1038771202</v>
      </c>
      <c r="G113" s="137" t="s">
        <v>1066</v>
      </c>
      <c r="H113" s="146">
        <v>45318</v>
      </c>
      <c r="I113" s="140">
        <f t="shared" si="8"/>
        <v>4</v>
      </c>
      <c r="J113" s="107">
        <v>2201173.4700000002</v>
      </c>
      <c r="K113" s="107">
        <v>2466855.1078290003</v>
      </c>
      <c r="L113" s="108">
        <f t="shared" si="9"/>
        <v>328914.01437720004</v>
      </c>
      <c r="M113" s="108">
        <f t="shared" si="10"/>
        <v>32891.401437720007</v>
      </c>
      <c r="N113" s="108">
        <f t="shared" si="11"/>
        <v>6249.3662731668019</v>
      </c>
      <c r="O113" s="108">
        <f t="shared" si="12"/>
        <v>368054.78208808682</v>
      </c>
    </row>
    <row r="114" spans="1:15" ht="30.75" customHeight="1">
      <c r="A114" s="132">
        <v>123</v>
      </c>
      <c r="B114" s="133" t="s">
        <v>933</v>
      </c>
      <c r="C114" s="133" t="s">
        <v>1052</v>
      </c>
      <c r="D114" s="134" t="s">
        <v>948</v>
      </c>
      <c r="E114" s="135">
        <v>1036653319</v>
      </c>
      <c r="F114" s="135">
        <f>VLOOKUP(E114,'[7]empleados de SENA MEDELLIN_ij'!C$4:C$257,1,0)</f>
        <v>1036653319</v>
      </c>
      <c r="G114" s="137" t="s">
        <v>1067</v>
      </c>
      <c r="H114" s="146">
        <v>45316</v>
      </c>
      <c r="I114" s="140">
        <f t="shared" si="8"/>
        <v>6</v>
      </c>
      <c r="J114" s="107">
        <v>2201173.4700000002</v>
      </c>
      <c r="K114" s="107">
        <v>2466855.1078290003</v>
      </c>
      <c r="L114" s="108">
        <f t="shared" si="9"/>
        <v>493371.02156580007</v>
      </c>
      <c r="M114" s="108">
        <f t="shared" si="10"/>
        <v>49337.102156580011</v>
      </c>
      <c r="N114" s="108">
        <f t="shared" si="11"/>
        <v>9374.0494097502014</v>
      </c>
      <c r="O114" s="108">
        <f t="shared" si="12"/>
        <v>552082.17313213018</v>
      </c>
    </row>
    <row r="115" spans="1:15" ht="30.75" customHeight="1">
      <c r="A115" s="132">
        <v>125</v>
      </c>
      <c r="B115" s="133" t="s">
        <v>19</v>
      </c>
      <c r="C115" s="133" t="s">
        <v>1052</v>
      </c>
      <c r="D115" s="134" t="s">
        <v>948</v>
      </c>
      <c r="E115" s="135">
        <v>69915690</v>
      </c>
      <c r="F115" s="135" t="e">
        <f>VLOOKUP(E115,'[7]empleados de SENA MEDELLIN_ij'!C$4:C$257,1,0)</f>
        <v>#N/A</v>
      </c>
      <c r="G115" s="136" t="s">
        <v>1068</v>
      </c>
      <c r="H115" s="151">
        <v>45316</v>
      </c>
      <c r="I115" s="140">
        <f t="shared" si="8"/>
        <v>6</v>
      </c>
      <c r="J115" s="107">
        <v>2201173.4700000002</v>
      </c>
      <c r="K115" s="107">
        <v>2466855.1078290003</v>
      </c>
      <c r="L115" s="108">
        <f t="shared" si="9"/>
        <v>493371.02156580007</v>
      </c>
      <c r="M115" s="108">
        <f t="shared" si="10"/>
        <v>49337.102156580011</v>
      </c>
      <c r="N115" s="108">
        <f t="shared" si="11"/>
        <v>9374.0494097502014</v>
      </c>
      <c r="O115" s="108">
        <f t="shared" si="12"/>
        <v>552082.17313213018</v>
      </c>
    </row>
    <row r="116" spans="1:15" ht="30.75" customHeight="1">
      <c r="A116" s="132">
        <v>127</v>
      </c>
      <c r="B116" s="133" t="s">
        <v>934</v>
      </c>
      <c r="C116" s="133" t="s">
        <v>1052</v>
      </c>
      <c r="D116" s="134" t="s">
        <v>948</v>
      </c>
      <c r="E116" s="135">
        <v>35586620</v>
      </c>
      <c r="F116" s="135">
        <f>VLOOKUP(E116,'[7]empleados de SENA MEDELLIN_ij'!C$4:C$257,1,0)</f>
        <v>35586620</v>
      </c>
      <c r="G116" s="136" t="s">
        <v>1069</v>
      </c>
      <c r="H116" s="151">
        <v>45300</v>
      </c>
      <c r="I116" s="140">
        <f t="shared" si="8"/>
        <v>22</v>
      </c>
      <c r="J116" s="107">
        <v>2201173.4700000002</v>
      </c>
      <c r="K116" s="107">
        <v>2466855.1078290003</v>
      </c>
      <c r="L116" s="108">
        <f t="shared" si="9"/>
        <v>1809027.0790746002</v>
      </c>
      <c r="M116" s="108">
        <f t="shared" si="10"/>
        <v>180902.70790746005</v>
      </c>
      <c r="N116" s="108">
        <f t="shared" si="11"/>
        <v>34371.514502417413</v>
      </c>
      <c r="O116" s="108">
        <f t="shared" si="12"/>
        <v>2024301.3014844777</v>
      </c>
    </row>
    <row r="117" spans="1:15" ht="30.75" customHeight="1">
      <c r="A117" s="132">
        <v>129</v>
      </c>
      <c r="B117" s="133" t="s">
        <v>20</v>
      </c>
      <c r="C117" s="133" t="s">
        <v>1070</v>
      </c>
      <c r="D117" s="134" t="s">
        <v>948</v>
      </c>
      <c r="E117" s="142">
        <v>43971052</v>
      </c>
      <c r="F117" s="135">
        <f>VLOOKUP(E117,'[7]empleados de SENA MEDELLIN_ij'!C$4:C$257,1,0)</f>
        <v>43971052</v>
      </c>
      <c r="G117" s="136" t="s">
        <v>1071</v>
      </c>
      <c r="H117" s="151">
        <v>45296</v>
      </c>
      <c r="I117" s="140">
        <f t="shared" si="8"/>
        <v>26</v>
      </c>
      <c r="J117" s="107">
        <v>2201173.4700000002</v>
      </c>
      <c r="K117" s="107">
        <v>2466855.1078290003</v>
      </c>
      <c r="L117" s="108">
        <f t="shared" si="9"/>
        <v>2137941.0934518003</v>
      </c>
      <c r="M117" s="108">
        <f t="shared" si="10"/>
        <v>213794.10934518004</v>
      </c>
      <c r="N117" s="108">
        <f t="shared" si="11"/>
        <v>40620.880775584206</v>
      </c>
      <c r="O117" s="108">
        <f t="shared" si="12"/>
        <v>2392356.0835725646</v>
      </c>
    </row>
    <row r="118" spans="1:15" ht="30.75" customHeight="1">
      <c r="A118" s="132">
        <v>130</v>
      </c>
      <c r="B118" s="133" t="s">
        <v>20</v>
      </c>
      <c r="C118" s="133" t="s">
        <v>1070</v>
      </c>
      <c r="D118" s="134" t="s">
        <v>948</v>
      </c>
      <c r="E118" s="135">
        <v>32229130</v>
      </c>
      <c r="F118" s="135">
        <f>VLOOKUP(E118,'[7]empleados de SENA MEDELLIN_ij'!C$4:C$257,1,0)</f>
        <v>32229130</v>
      </c>
      <c r="G118" s="136" t="s">
        <v>1072</v>
      </c>
      <c r="H118" s="151">
        <v>45318</v>
      </c>
      <c r="I118" s="140">
        <f>$I$3-H118+1</f>
        <v>4</v>
      </c>
      <c r="J118" s="107">
        <v>2201173.4700000002</v>
      </c>
      <c r="K118" s="107">
        <v>2466855.1078290003</v>
      </c>
      <c r="L118" s="108">
        <f t="shared" ref="L118:L166" si="13">(K118/30)*I118</f>
        <v>328914.01437720004</v>
      </c>
      <c r="M118" s="108">
        <f t="shared" ref="M118:M166" si="14">L118*10%</f>
        <v>32891.401437720007</v>
      </c>
      <c r="N118" s="108">
        <f t="shared" ref="N118:N166" si="15">M118*19%</f>
        <v>6249.3662731668019</v>
      </c>
      <c r="O118" s="108">
        <f t="shared" ref="O118:O166" si="16">L118+M118+N118</f>
        <v>368054.78208808682</v>
      </c>
    </row>
    <row r="119" spans="1:15" ht="30.75" customHeight="1">
      <c r="A119" s="132">
        <v>131</v>
      </c>
      <c r="B119" s="133" t="s">
        <v>20</v>
      </c>
      <c r="C119" s="133" t="s">
        <v>1070</v>
      </c>
      <c r="D119" s="134" t="s">
        <v>992</v>
      </c>
      <c r="E119" s="135">
        <v>4517627</v>
      </c>
      <c r="F119" s="135">
        <f>VLOOKUP(E119,'[7]empleados de SENA MEDELLIN_ij'!C$4:C$257,1,0)</f>
        <v>4517627</v>
      </c>
      <c r="G119" s="136" t="s">
        <v>1073</v>
      </c>
      <c r="H119" s="151">
        <v>45296</v>
      </c>
      <c r="I119" s="140">
        <f>$I$3-H119+1</f>
        <v>26</v>
      </c>
      <c r="J119" s="107">
        <v>2201173.4700000002</v>
      </c>
      <c r="K119" s="107">
        <v>2466855.1078290003</v>
      </c>
      <c r="L119" s="108">
        <f t="shared" si="13"/>
        <v>2137941.0934518003</v>
      </c>
      <c r="M119" s="108">
        <f t="shared" si="14"/>
        <v>213794.10934518004</v>
      </c>
      <c r="N119" s="108">
        <f t="shared" si="15"/>
        <v>40620.880775584206</v>
      </c>
      <c r="O119" s="108">
        <f t="shared" si="16"/>
        <v>2392356.0835725646</v>
      </c>
    </row>
    <row r="120" spans="1:15" ht="30.75" customHeight="1">
      <c r="A120" s="132">
        <v>132</v>
      </c>
      <c r="B120" s="133" t="s">
        <v>21</v>
      </c>
      <c r="C120" s="133" t="s">
        <v>22</v>
      </c>
      <c r="D120" s="134" t="s">
        <v>948</v>
      </c>
      <c r="E120" s="138">
        <v>32554158</v>
      </c>
      <c r="F120" s="135">
        <f>VLOOKUP(E120,'[7]empleados de SENA MEDELLIN_ij'!C$4:C$257,1,0)</f>
        <v>32554158</v>
      </c>
      <c r="G120" s="136" t="s">
        <v>1074</v>
      </c>
      <c r="H120" s="151">
        <v>45302</v>
      </c>
      <c r="I120" s="140">
        <f>$I$3-H120+1</f>
        <v>20</v>
      </c>
      <c r="J120" s="107">
        <v>2201173.4700000002</v>
      </c>
      <c r="K120" s="107">
        <v>2466855.1078290003</v>
      </c>
      <c r="L120" s="108">
        <f t="shared" si="13"/>
        <v>1644570.0718860002</v>
      </c>
      <c r="M120" s="108">
        <f t="shared" si="14"/>
        <v>164457.00718860002</v>
      </c>
      <c r="N120" s="108">
        <f t="shared" si="15"/>
        <v>31246.831365834005</v>
      </c>
      <c r="O120" s="108">
        <f t="shared" si="16"/>
        <v>1840273.9104404342</v>
      </c>
    </row>
    <row r="121" spans="1:15" ht="30.75" customHeight="1">
      <c r="A121" s="132">
        <v>134</v>
      </c>
      <c r="B121" s="133" t="s">
        <v>23</v>
      </c>
      <c r="C121" s="133" t="s">
        <v>24</v>
      </c>
      <c r="D121" s="134" t="s">
        <v>948</v>
      </c>
      <c r="E121" s="135">
        <v>21816254</v>
      </c>
      <c r="F121" s="135">
        <f>VLOOKUP(E121,'[7]empleados de SENA MEDELLIN_ij'!C$4:C$257,1,0)</f>
        <v>21816254</v>
      </c>
      <c r="G121" s="136" t="s">
        <v>1075</v>
      </c>
      <c r="H121" s="151">
        <v>45296</v>
      </c>
      <c r="I121" s="140">
        <f t="shared" ref="I121:I128" si="17">$I$3-H121+1</f>
        <v>26</v>
      </c>
      <c r="J121" s="107">
        <v>2201173.4700000002</v>
      </c>
      <c r="K121" s="107">
        <v>2466855.1078290003</v>
      </c>
      <c r="L121" s="108">
        <f t="shared" si="13"/>
        <v>2137941.0934518003</v>
      </c>
      <c r="M121" s="108">
        <f t="shared" si="14"/>
        <v>213794.10934518004</v>
      </c>
      <c r="N121" s="108">
        <f t="shared" si="15"/>
        <v>40620.880775584206</v>
      </c>
      <c r="O121" s="108">
        <f t="shared" si="16"/>
        <v>2392356.0835725646</v>
      </c>
    </row>
    <row r="122" spans="1:15" ht="30.75" customHeight="1">
      <c r="A122" s="132">
        <v>135</v>
      </c>
      <c r="B122" s="133" t="s">
        <v>25</v>
      </c>
      <c r="C122" s="133" t="s">
        <v>1076</v>
      </c>
      <c r="D122" s="134" t="s">
        <v>948</v>
      </c>
      <c r="E122" s="135">
        <v>1037525231</v>
      </c>
      <c r="F122" s="135">
        <f>VLOOKUP(E122,'[7]empleados de SENA MEDELLIN_ij'!C$4:C$257,1,0)</f>
        <v>1037525231</v>
      </c>
      <c r="G122" s="137" t="s">
        <v>1077</v>
      </c>
      <c r="H122" s="151">
        <v>45300</v>
      </c>
      <c r="I122" s="140">
        <f t="shared" si="17"/>
        <v>22</v>
      </c>
      <c r="J122" s="107">
        <v>2201173.4700000002</v>
      </c>
      <c r="K122" s="107">
        <v>2466855.1078290003</v>
      </c>
      <c r="L122" s="108">
        <f t="shared" si="13"/>
        <v>1809027.0790746002</v>
      </c>
      <c r="M122" s="108">
        <f t="shared" si="14"/>
        <v>180902.70790746005</v>
      </c>
      <c r="N122" s="108">
        <f t="shared" si="15"/>
        <v>34371.514502417413</v>
      </c>
      <c r="O122" s="108">
        <f t="shared" si="16"/>
        <v>2024301.3014844777</v>
      </c>
    </row>
    <row r="123" spans="1:15" ht="30.75" customHeight="1">
      <c r="A123" s="132">
        <v>136</v>
      </c>
      <c r="B123" s="133" t="s">
        <v>25</v>
      </c>
      <c r="C123" s="133" t="s">
        <v>1076</v>
      </c>
      <c r="D123" s="134" t="s">
        <v>992</v>
      </c>
      <c r="E123" s="135">
        <v>1038358779</v>
      </c>
      <c r="F123" s="135" t="e">
        <f>VLOOKUP(E123,'[7]empleados de SENA MEDELLIN_ij'!C$4:C$257,1,0)</f>
        <v>#N/A</v>
      </c>
      <c r="G123" s="137" t="s">
        <v>1078</v>
      </c>
      <c r="H123" s="151">
        <v>45318</v>
      </c>
      <c r="I123" s="140">
        <f t="shared" si="17"/>
        <v>4</v>
      </c>
      <c r="J123" s="107">
        <v>2201173.4700000002</v>
      </c>
      <c r="K123" s="107">
        <v>2466855.1078290003</v>
      </c>
      <c r="L123" s="108">
        <f t="shared" si="13"/>
        <v>328914.01437720004</v>
      </c>
      <c r="M123" s="108">
        <f t="shared" si="14"/>
        <v>32891.401437720007</v>
      </c>
      <c r="N123" s="108">
        <f t="shared" si="15"/>
        <v>6249.3662731668019</v>
      </c>
      <c r="O123" s="108">
        <f t="shared" si="16"/>
        <v>368054.78208808682</v>
      </c>
    </row>
    <row r="124" spans="1:15" ht="30.75" customHeight="1">
      <c r="A124" s="132">
        <v>137</v>
      </c>
      <c r="B124" s="133" t="s">
        <v>932</v>
      </c>
      <c r="C124" s="133" t="s">
        <v>26</v>
      </c>
      <c r="D124" s="134" t="s">
        <v>948</v>
      </c>
      <c r="E124" s="142">
        <v>43400165</v>
      </c>
      <c r="F124" s="135">
        <f>VLOOKUP(E124,'[7]empleados de SENA MEDELLIN_ij'!C$4:C$257,1,0)</f>
        <v>43400165</v>
      </c>
      <c r="G124" s="136" t="s">
        <v>1079</v>
      </c>
      <c r="H124" s="151">
        <v>45296</v>
      </c>
      <c r="I124" s="140">
        <f t="shared" si="17"/>
        <v>26</v>
      </c>
      <c r="J124" s="107">
        <v>2201173.4700000002</v>
      </c>
      <c r="K124" s="107">
        <v>2466855.1078290003</v>
      </c>
      <c r="L124" s="108">
        <f t="shared" si="13"/>
        <v>2137941.0934518003</v>
      </c>
      <c r="M124" s="108">
        <f t="shared" si="14"/>
        <v>213794.10934518004</v>
      </c>
      <c r="N124" s="108">
        <f t="shared" si="15"/>
        <v>40620.880775584206</v>
      </c>
      <c r="O124" s="108">
        <f t="shared" si="16"/>
        <v>2392356.0835725646</v>
      </c>
    </row>
    <row r="125" spans="1:15" ht="30.75" customHeight="1">
      <c r="A125" s="132">
        <v>138</v>
      </c>
      <c r="B125" s="133" t="s">
        <v>932</v>
      </c>
      <c r="C125" s="133" t="s">
        <v>26</v>
      </c>
      <c r="D125" s="134" t="s">
        <v>948</v>
      </c>
      <c r="E125" s="135">
        <v>1033342141</v>
      </c>
      <c r="F125" s="135">
        <f>VLOOKUP(E125,'[7]empleados de SENA MEDELLIN_ij'!C$4:C$257,1,0)</f>
        <v>1033342141</v>
      </c>
      <c r="G125" s="136" t="s">
        <v>1080</v>
      </c>
      <c r="H125" s="151">
        <v>45318</v>
      </c>
      <c r="I125" s="140">
        <f t="shared" si="17"/>
        <v>4</v>
      </c>
      <c r="J125" s="107">
        <v>2201173.4700000002</v>
      </c>
      <c r="K125" s="107">
        <v>2466855.1078290003</v>
      </c>
      <c r="L125" s="108">
        <f t="shared" si="13"/>
        <v>328914.01437720004</v>
      </c>
      <c r="M125" s="108">
        <f t="shared" si="14"/>
        <v>32891.401437720007</v>
      </c>
      <c r="N125" s="108">
        <f t="shared" si="15"/>
        <v>6249.3662731668019</v>
      </c>
      <c r="O125" s="108">
        <f t="shared" si="16"/>
        <v>368054.78208808682</v>
      </c>
    </row>
    <row r="126" spans="1:15" ht="30.75" customHeight="1">
      <c r="A126" s="132">
        <v>139</v>
      </c>
      <c r="B126" s="133" t="s">
        <v>932</v>
      </c>
      <c r="C126" s="133" t="s">
        <v>26</v>
      </c>
      <c r="D126" s="134" t="s">
        <v>948</v>
      </c>
      <c r="E126" s="135">
        <v>43709137</v>
      </c>
      <c r="F126" s="135">
        <f>VLOOKUP(E126,'[7]empleados de SENA MEDELLIN_ij'!C$4:C$257,1,0)</f>
        <v>43709137</v>
      </c>
      <c r="G126" s="136" t="s">
        <v>1081</v>
      </c>
      <c r="H126" s="151">
        <v>45296</v>
      </c>
      <c r="I126" s="140">
        <f t="shared" si="17"/>
        <v>26</v>
      </c>
      <c r="J126" s="107">
        <v>2201173.4700000002</v>
      </c>
      <c r="K126" s="107">
        <v>2466855.1078290003</v>
      </c>
      <c r="L126" s="108">
        <f t="shared" si="13"/>
        <v>2137941.0934518003</v>
      </c>
      <c r="M126" s="108">
        <f t="shared" si="14"/>
        <v>213794.10934518004</v>
      </c>
      <c r="N126" s="108">
        <f t="shared" si="15"/>
        <v>40620.880775584206</v>
      </c>
      <c r="O126" s="108">
        <f t="shared" si="16"/>
        <v>2392356.0835725646</v>
      </c>
    </row>
    <row r="127" spans="1:15" ht="30.75" customHeight="1">
      <c r="A127" s="132">
        <v>140</v>
      </c>
      <c r="B127" s="133" t="s">
        <v>932</v>
      </c>
      <c r="C127" s="133" t="s">
        <v>26</v>
      </c>
      <c r="D127" s="134" t="s">
        <v>948</v>
      </c>
      <c r="E127" s="135">
        <v>1127654547</v>
      </c>
      <c r="F127" s="135">
        <f>VLOOKUP(E127,'[7]empleados de SENA MEDELLIN_ij'!C$4:C$257,1,0)</f>
        <v>1127654547</v>
      </c>
      <c r="G127" s="136" t="s">
        <v>1082</v>
      </c>
      <c r="H127" s="151">
        <v>45296</v>
      </c>
      <c r="I127" s="140">
        <f t="shared" si="17"/>
        <v>26</v>
      </c>
      <c r="J127" s="107">
        <v>2201173.4700000002</v>
      </c>
      <c r="K127" s="107">
        <v>2466855.1078290003</v>
      </c>
      <c r="L127" s="108">
        <f t="shared" si="13"/>
        <v>2137941.0934518003</v>
      </c>
      <c r="M127" s="108">
        <f t="shared" si="14"/>
        <v>213794.10934518004</v>
      </c>
      <c r="N127" s="108">
        <f t="shared" si="15"/>
        <v>40620.880775584206</v>
      </c>
      <c r="O127" s="108">
        <f t="shared" si="16"/>
        <v>2392356.0835725646</v>
      </c>
    </row>
    <row r="128" spans="1:15" ht="30.75" customHeight="1">
      <c r="A128" s="132">
        <v>141</v>
      </c>
      <c r="B128" s="133" t="s">
        <v>932</v>
      </c>
      <c r="C128" s="133" t="s">
        <v>26</v>
      </c>
      <c r="D128" s="134" t="s">
        <v>948</v>
      </c>
      <c r="E128" s="135">
        <v>1001501104</v>
      </c>
      <c r="F128" s="135">
        <f>VLOOKUP(E128,'[7]empleados de SENA MEDELLIN_ij'!C$4:C$257,1,0)</f>
        <v>1001501104</v>
      </c>
      <c r="G128" s="136" t="s">
        <v>1083</v>
      </c>
      <c r="H128" s="151">
        <v>45296</v>
      </c>
      <c r="I128" s="140">
        <f t="shared" si="17"/>
        <v>26</v>
      </c>
      <c r="J128" s="107">
        <v>2201173.4700000002</v>
      </c>
      <c r="K128" s="107">
        <v>2466855.1078290003</v>
      </c>
      <c r="L128" s="108">
        <f t="shared" si="13"/>
        <v>2137941.0934518003</v>
      </c>
      <c r="M128" s="108">
        <f t="shared" si="14"/>
        <v>213794.10934518004</v>
      </c>
      <c r="N128" s="108">
        <f t="shared" si="15"/>
        <v>40620.880775584206</v>
      </c>
      <c r="O128" s="108">
        <f t="shared" si="16"/>
        <v>2392356.0835725646</v>
      </c>
    </row>
    <row r="129" spans="1:15" ht="30.75" customHeight="1">
      <c r="A129" s="132">
        <v>143</v>
      </c>
      <c r="B129" s="133" t="s">
        <v>932</v>
      </c>
      <c r="C129" s="133" t="s">
        <v>26</v>
      </c>
      <c r="D129" s="134" t="s">
        <v>948</v>
      </c>
      <c r="E129" s="135">
        <v>43400074</v>
      </c>
      <c r="F129" s="135">
        <f>VLOOKUP(E129,'[7]empleados de SENA MEDELLIN_ij'!C$4:C$257,1,0)</f>
        <v>43400074</v>
      </c>
      <c r="G129" s="136" t="s">
        <v>1084</v>
      </c>
      <c r="H129" s="151">
        <v>45296</v>
      </c>
      <c r="I129" s="140">
        <f t="shared" ref="I129:I136" si="18">$I$3-H129+1</f>
        <v>26</v>
      </c>
      <c r="J129" s="107">
        <v>2201173.4700000002</v>
      </c>
      <c r="K129" s="107">
        <v>2466855.1078290003</v>
      </c>
      <c r="L129" s="108">
        <f t="shared" si="13"/>
        <v>2137941.0934518003</v>
      </c>
      <c r="M129" s="108">
        <f t="shared" si="14"/>
        <v>213794.10934518004</v>
      </c>
      <c r="N129" s="108">
        <f t="shared" si="15"/>
        <v>40620.880775584206</v>
      </c>
      <c r="O129" s="108">
        <f t="shared" si="16"/>
        <v>2392356.0835725646</v>
      </c>
    </row>
    <row r="130" spans="1:15" ht="30.75" customHeight="1">
      <c r="A130" s="132">
        <v>144</v>
      </c>
      <c r="B130" s="133" t="s">
        <v>932</v>
      </c>
      <c r="C130" s="133" t="s">
        <v>26</v>
      </c>
      <c r="D130" s="134" t="s">
        <v>948</v>
      </c>
      <c r="E130" s="135">
        <v>39167128</v>
      </c>
      <c r="F130" s="135">
        <f>VLOOKUP(E130,'[7]empleados de SENA MEDELLIN_ij'!C$4:C$257,1,0)</f>
        <v>39167128</v>
      </c>
      <c r="G130" s="136" t="s">
        <v>1085</v>
      </c>
      <c r="H130" s="151">
        <v>45309</v>
      </c>
      <c r="I130" s="140">
        <f t="shared" si="18"/>
        <v>13</v>
      </c>
      <c r="J130" s="107">
        <v>2201173.4700000002</v>
      </c>
      <c r="K130" s="107">
        <v>2466855.1078290003</v>
      </c>
      <c r="L130" s="108">
        <f t="shared" si="13"/>
        <v>1068970.5467259001</v>
      </c>
      <c r="M130" s="108">
        <f t="shared" si="14"/>
        <v>106897.05467259002</v>
      </c>
      <c r="N130" s="108">
        <f t="shared" si="15"/>
        <v>20310.440387792103</v>
      </c>
      <c r="O130" s="108">
        <f t="shared" si="16"/>
        <v>1196178.0417862823</v>
      </c>
    </row>
    <row r="131" spans="1:15" ht="30.75" customHeight="1">
      <c r="A131" s="132">
        <v>145</v>
      </c>
      <c r="B131" s="133" t="s">
        <v>932</v>
      </c>
      <c r="C131" s="133" t="s">
        <v>26</v>
      </c>
      <c r="D131" s="134" t="s">
        <v>948</v>
      </c>
      <c r="E131" s="142">
        <v>43700972</v>
      </c>
      <c r="F131" s="135">
        <f>VLOOKUP(E131,'[7]empleados de SENA MEDELLIN_ij'!C$4:C$257,1,0)</f>
        <v>43700972</v>
      </c>
      <c r="G131" s="137" t="s">
        <v>1086</v>
      </c>
      <c r="H131" s="151">
        <v>45296</v>
      </c>
      <c r="I131" s="140">
        <f t="shared" si="18"/>
        <v>26</v>
      </c>
      <c r="J131" s="107">
        <v>2201173.4700000002</v>
      </c>
      <c r="K131" s="107">
        <v>2466855.1078290003</v>
      </c>
      <c r="L131" s="108">
        <f t="shared" si="13"/>
        <v>2137941.0934518003</v>
      </c>
      <c r="M131" s="108">
        <f t="shared" si="14"/>
        <v>213794.10934518004</v>
      </c>
      <c r="N131" s="108">
        <f t="shared" si="15"/>
        <v>40620.880775584206</v>
      </c>
      <c r="O131" s="108">
        <f t="shared" si="16"/>
        <v>2392356.0835725646</v>
      </c>
    </row>
    <row r="132" spans="1:15" ht="30.75" customHeight="1">
      <c r="A132" s="132">
        <v>147</v>
      </c>
      <c r="B132" s="133" t="s">
        <v>932</v>
      </c>
      <c r="C132" s="133" t="s">
        <v>26</v>
      </c>
      <c r="D132" s="134" t="s">
        <v>992</v>
      </c>
      <c r="E132" s="142">
        <v>10366137584</v>
      </c>
      <c r="F132" s="135" t="e">
        <f>VLOOKUP(E132,'[7]empleados de SENA MEDELLIN_ij'!C$4:C$257,1,0)</f>
        <v>#N/A</v>
      </c>
      <c r="G132" s="136" t="s">
        <v>1087</v>
      </c>
      <c r="H132" s="151">
        <v>45300</v>
      </c>
      <c r="I132" s="140">
        <f t="shared" si="18"/>
        <v>22</v>
      </c>
      <c r="J132" s="107">
        <v>2201173.4700000002</v>
      </c>
      <c r="K132" s="107">
        <v>2466855.1078290003</v>
      </c>
      <c r="L132" s="108">
        <f t="shared" si="13"/>
        <v>1809027.0790746002</v>
      </c>
      <c r="M132" s="108">
        <f t="shared" si="14"/>
        <v>180902.70790746005</v>
      </c>
      <c r="N132" s="108">
        <f t="shared" si="15"/>
        <v>34371.514502417413</v>
      </c>
      <c r="O132" s="108">
        <f t="shared" si="16"/>
        <v>2024301.3014844777</v>
      </c>
    </row>
    <row r="133" spans="1:15" ht="30.75" customHeight="1">
      <c r="A133" s="132">
        <v>148</v>
      </c>
      <c r="B133" s="133" t="s">
        <v>932</v>
      </c>
      <c r="C133" s="133" t="s">
        <v>26</v>
      </c>
      <c r="D133" s="134" t="s">
        <v>992</v>
      </c>
      <c r="E133" s="138">
        <v>1026131129</v>
      </c>
      <c r="F133" s="135" t="e">
        <f>VLOOKUP(E133,'[7]empleados de SENA MEDELLIN_ij'!C$4:C$257,1,0)</f>
        <v>#N/A</v>
      </c>
      <c r="G133" s="136" t="s">
        <v>1088</v>
      </c>
      <c r="H133" s="151">
        <v>45302</v>
      </c>
      <c r="I133" s="140">
        <f t="shared" si="18"/>
        <v>20</v>
      </c>
      <c r="J133" s="107">
        <v>2201173.4700000002</v>
      </c>
      <c r="K133" s="107">
        <v>2466855.1078290003</v>
      </c>
      <c r="L133" s="108">
        <f t="shared" si="13"/>
        <v>1644570.0718860002</v>
      </c>
      <c r="M133" s="108">
        <f t="shared" si="14"/>
        <v>164457.00718860002</v>
      </c>
      <c r="N133" s="108">
        <f t="shared" si="15"/>
        <v>31246.831365834005</v>
      </c>
      <c r="O133" s="108">
        <f t="shared" si="16"/>
        <v>1840273.9104404342</v>
      </c>
    </row>
    <row r="134" spans="1:15" ht="30.75" customHeight="1">
      <c r="A134" s="132">
        <v>149</v>
      </c>
      <c r="B134" s="133" t="s">
        <v>932</v>
      </c>
      <c r="C134" s="133" t="s">
        <v>26</v>
      </c>
      <c r="D134" s="134" t="s">
        <v>992</v>
      </c>
      <c r="E134" s="135">
        <v>71185721</v>
      </c>
      <c r="F134" s="135">
        <f>VLOOKUP(E134,'[7]empleados de SENA MEDELLIN_ij'!C$4:C$257,1,0)</f>
        <v>71185721</v>
      </c>
      <c r="G134" s="136" t="s">
        <v>1089</v>
      </c>
      <c r="H134" s="151">
        <v>45300</v>
      </c>
      <c r="I134" s="140">
        <f t="shared" si="18"/>
        <v>22</v>
      </c>
      <c r="J134" s="107">
        <v>2201173.4700000002</v>
      </c>
      <c r="K134" s="107">
        <v>2466855.1078290003</v>
      </c>
      <c r="L134" s="108">
        <f t="shared" si="13"/>
        <v>1809027.0790746002</v>
      </c>
      <c r="M134" s="108">
        <f t="shared" si="14"/>
        <v>180902.70790746005</v>
      </c>
      <c r="N134" s="108">
        <f t="shared" si="15"/>
        <v>34371.514502417413</v>
      </c>
      <c r="O134" s="108">
        <f t="shared" si="16"/>
        <v>2024301.3014844777</v>
      </c>
    </row>
    <row r="135" spans="1:15" ht="30.75" customHeight="1">
      <c r="A135" s="132">
        <v>150</v>
      </c>
      <c r="B135" s="133" t="s">
        <v>932</v>
      </c>
      <c r="C135" s="133" t="s">
        <v>26</v>
      </c>
      <c r="D135" s="134" t="s">
        <v>992</v>
      </c>
      <c r="E135" s="135">
        <v>1059785183</v>
      </c>
      <c r="F135" s="135">
        <f>VLOOKUP(E135,'[7]empleados de SENA MEDELLIN_ij'!C$4:C$257,1,0)</f>
        <v>1059785183</v>
      </c>
      <c r="G135" s="136" t="s">
        <v>1090</v>
      </c>
      <c r="H135" s="151">
        <v>45300</v>
      </c>
      <c r="I135" s="140">
        <f t="shared" si="18"/>
        <v>22</v>
      </c>
      <c r="J135" s="107">
        <v>2201173.4700000002</v>
      </c>
      <c r="K135" s="107">
        <v>2466855.1078290003</v>
      </c>
      <c r="L135" s="108">
        <f t="shared" si="13"/>
        <v>1809027.0790746002</v>
      </c>
      <c r="M135" s="108">
        <f t="shared" si="14"/>
        <v>180902.70790746005</v>
      </c>
      <c r="N135" s="108">
        <f t="shared" si="15"/>
        <v>34371.514502417413</v>
      </c>
      <c r="O135" s="108">
        <f t="shared" si="16"/>
        <v>2024301.3014844777</v>
      </c>
    </row>
    <row r="136" spans="1:15" ht="30.75" customHeight="1">
      <c r="A136" s="132">
        <v>151</v>
      </c>
      <c r="B136" s="133" t="s">
        <v>932</v>
      </c>
      <c r="C136" s="133" t="s">
        <v>26</v>
      </c>
      <c r="D136" s="134" t="s">
        <v>992</v>
      </c>
      <c r="E136" s="135">
        <v>1026133871</v>
      </c>
      <c r="F136" s="135">
        <f>VLOOKUP(E136,'[7]empleados de SENA MEDELLIN_ij'!C$4:C$257,1,0)</f>
        <v>1026133871</v>
      </c>
      <c r="G136" s="136" t="s">
        <v>1091</v>
      </c>
      <c r="H136" s="151">
        <v>45296</v>
      </c>
      <c r="I136" s="140">
        <f t="shared" si="18"/>
        <v>26</v>
      </c>
      <c r="J136" s="107">
        <v>2201173.4700000002</v>
      </c>
      <c r="K136" s="107">
        <v>2466855.1078290003</v>
      </c>
      <c r="L136" s="108">
        <f t="shared" si="13"/>
        <v>2137941.0934518003</v>
      </c>
      <c r="M136" s="108">
        <f t="shared" si="14"/>
        <v>213794.10934518004</v>
      </c>
      <c r="N136" s="108">
        <f t="shared" si="15"/>
        <v>40620.880775584206</v>
      </c>
      <c r="O136" s="108">
        <f t="shared" si="16"/>
        <v>2392356.0835725646</v>
      </c>
    </row>
    <row r="137" spans="1:15" ht="30.75" customHeight="1">
      <c r="A137" s="132">
        <v>156</v>
      </c>
      <c r="B137" s="133" t="s">
        <v>1093</v>
      </c>
      <c r="C137" s="133" t="s">
        <v>1092</v>
      </c>
      <c r="D137" s="134" t="s">
        <v>992</v>
      </c>
      <c r="E137" s="135">
        <v>15402486</v>
      </c>
      <c r="F137" s="135">
        <f>VLOOKUP(E137,'[7]empleados de SENA MEDELLIN_ij'!C$4:C$257,1,0)</f>
        <v>15402486</v>
      </c>
      <c r="G137" s="137" t="s">
        <v>1094</v>
      </c>
      <c r="H137" s="146">
        <v>45318</v>
      </c>
      <c r="I137" s="140">
        <f t="shared" ref="I137:I144" si="19">$I$3-H137+1</f>
        <v>4</v>
      </c>
      <c r="J137" s="107">
        <v>2201173.4700000002</v>
      </c>
      <c r="K137" s="107">
        <v>2466855.1078290003</v>
      </c>
      <c r="L137" s="108">
        <f t="shared" si="13"/>
        <v>328914.01437720004</v>
      </c>
      <c r="M137" s="108">
        <f t="shared" si="14"/>
        <v>32891.401437720007</v>
      </c>
      <c r="N137" s="108">
        <f t="shared" si="15"/>
        <v>6249.3662731668019</v>
      </c>
      <c r="O137" s="108">
        <f t="shared" si="16"/>
        <v>368054.78208808682</v>
      </c>
    </row>
    <row r="138" spans="1:15" ht="30.75" customHeight="1">
      <c r="A138" s="132">
        <v>157</v>
      </c>
      <c r="B138" s="133" t="s">
        <v>935</v>
      </c>
      <c r="C138" s="133" t="s">
        <v>1092</v>
      </c>
      <c r="D138" s="134" t="s">
        <v>992</v>
      </c>
      <c r="E138" s="135">
        <v>1000207500</v>
      </c>
      <c r="F138" s="135">
        <f>VLOOKUP(E138,'[7]empleados de SENA MEDELLIN_ij'!C$4:C$257,1,0)</f>
        <v>1000207500</v>
      </c>
      <c r="G138" s="137" t="s">
        <v>1095</v>
      </c>
      <c r="H138" s="151">
        <v>45300</v>
      </c>
      <c r="I138" s="140">
        <f t="shared" si="19"/>
        <v>22</v>
      </c>
      <c r="J138" s="107">
        <v>2201173.4700000002</v>
      </c>
      <c r="K138" s="107">
        <v>2466855.1078290003</v>
      </c>
      <c r="L138" s="108">
        <f t="shared" si="13"/>
        <v>1809027.0790746002</v>
      </c>
      <c r="M138" s="108">
        <f t="shared" si="14"/>
        <v>180902.70790746005</v>
      </c>
      <c r="N138" s="108">
        <f t="shared" si="15"/>
        <v>34371.514502417413</v>
      </c>
      <c r="O138" s="108">
        <f t="shared" si="16"/>
        <v>2024301.3014844777</v>
      </c>
    </row>
    <row r="139" spans="1:15" ht="30.75" customHeight="1">
      <c r="A139" s="132">
        <v>158</v>
      </c>
      <c r="B139" s="133" t="s">
        <v>942</v>
      </c>
      <c r="C139" s="133" t="s">
        <v>1096</v>
      </c>
      <c r="D139" s="134" t="s">
        <v>992</v>
      </c>
      <c r="E139" s="135">
        <v>1035302066</v>
      </c>
      <c r="F139" s="135">
        <f>VLOOKUP(E139,'[7]empleados de SENA MEDELLIN_ij'!C$4:C$257,1,0)</f>
        <v>1035302066</v>
      </c>
      <c r="G139" s="137" t="s">
        <v>1097</v>
      </c>
      <c r="H139" s="146">
        <v>45318</v>
      </c>
      <c r="I139" s="140">
        <f t="shared" si="19"/>
        <v>4</v>
      </c>
      <c r="J139" s="107">
        <v>2201173.4700000002</v>
      </c>
      <c r="K139" s="107">
        <v>2466855.1078290003</v>
      </c>
      <c r="L139" s="108">
        <f t="shared" si="13"/>
        <v>328914.01437720004</v>
      </c>
      <c r="M139" s="108">
        <f t="shared" si="14"/>
        <v>32891.401437720007</v>
      </c>
      <c r="N139" s="108">
        <f t="shared" si="15"/>
        <v>6249.3662731668019</v>
      </c>
      <c r="O139" s="108">
        <f t="shared" si="16"/>
        <v>368054.78208808682</v>
      </c>
    </row>
    <row r="140" spans="1:15" ht="30.75" customHeight="1">
      <c r="A140" s="132">
        <v>153</v>
      </c>
      <c r="B140" s="133" t="s">
        <v>935</v>
      </c>
      <c r="C140" s="133" t="s">
        <v>1092</v>
      </c>
      <c r="D140" s="134" t="s">
        <v>948</v>
      </c>
      <c r="E140" s="138">
        <v>32103295</v>
      </c>
      <c r="F140" s="135">
        <f>VLOOKUP(E140,'[7]empleados de SENA MEDELLIN_ij'!C$4:C$257,1,0)</f>
        <v>32103295</v>
      </c>
      <c r="G140" s="137" t="s">
        <v>1098</v>
      </c>
      <c r="H140" s="146">
        <v>45318</v>
      </c>
      <c r="I140" s="140">
        <f t="shared" si="19"/>
        <v>4</v>
      </c>
      <c r="J140" s="107">
        <v>2201173.4700000002</v>
      </c>
      <c r="K140" s="107">
        <v>2466855.1078290003</v>
      </c>
      <c r="L140" s="108">
        <f t="shared" si="13"/>
        <v>328914.01437720004</v>
      </c>
      <c r="M140" s="108">
        <f t="shared" si="14"/>
        <v>32891.401437720007</v>
      </c>
      <c r="N140" s="108">
        <f t="shared" si="15"/>
        <v>6249.3662731668019</v>
      </c>
      <c r="O140" s="108">
        <f t="shared" si="16"/>
        <v>368054.78208808682</v>
      </c>
    </row>
    <row r="141" spans="1:15" ht="30.75" customHeight="1">
      <c r="A141" s="132">
        <v>154</v>
      </c>
      <c r="B141" s="133" t="s">
        <v>935</v>
      </c>
      <c r="C141" s="133" t="s">
        <v>1092</v>
      </c>
      <c r="D141" s="134" t="s">
        <v>948</v>
      </c>
      <c r="E141" s="138">
        <v>1022097695</v>
      </c>
      <c r="F141" s="135">
        <f>VLOOKUP(E141,'[7]empleados de SENA MEDELLIN_ij'!C$4:C$257,1,0)</f>
        <v>1022097695</v>
      </c>
      <c r="G141" s="137" t="s">
        <v>1099</v>
      </c>
      <c r="H141" s="146">
        <v>45304</v>
      </c>
      <c r="I141" s="140">
        <f t="shared" si="19"/>
        <v>18</v>
      </c>
      <c r="J141" s="107">
        <v>2201173.4700000002</v>
      </c>
      <c r="K141" s="107">
        <v>2466855.1078290003</v>
      </c>
      <c r="L141" s="108">
        <f t="shared" si="13"/>
        <v>1480113.0646974002</v>
      </c>
      <c r="M141" s="108">
        <f t="shared" si="14"/>
        <v>148011.30646974003</v>
      </c>
      <c r="N141" s="108">
        <f t="shared" si="15"/>
        <v>28122.148229250604</v>
      </c>
      <c r="O141" s="108">
        <f t="shared" si="16"/>
        <v>1656246.519396391</v>
      </c>
    </row>
    <row r="142" spans="1:15" ht="30.75" customHeight="1">
      <c r="A142" s="132">
        <v>155</v>
      </c>
      <c r="B142" s="133" t="s">
        <v>935</v>
      </c>
      <c r="C142" s="133" t="s">
        <v>1092</v>
      </c>
      <c r="D142" s="134" t="s">
        <v>948</v>
      </c>
      <c r="E142" s="138">
        <v>1022099324</v>
      </c>
      <c r="F142" s="135">
        <f>VLOOKUP(E142,'[7]empleados de SENA MEDELLIN_ij'!C$4:C$257,1,0)</f>
        <v>1022099324</v>
      </c>
      <c r="G142" s="137" t="s">
        <v>1100</v>
      </c>
      <c r="H142" s="146">
        <v>45318</v>
      </c>
      <c r="I142" s="140">
        <f t="shared" si="19"/>
        <v>4</v>
      </c>
      <c r="J142" s="107">
        <v>2201173.4700000002</v>
      </c>
      <c r="K142" s="107">
        <v>2466855.1078290003</v>
      </c>
      <c r="L142" s="108">
        <f t="shared" si="13"/>
        <v>328914.01437720004</v>
      </c>
      <c r="M142" s="108">
        <f t="shared" si="14"/>
        <v>32891.401437720007</v>
      </c>
      <c r="N142" s="108">
        <f t="shared" si="15"/>
        <v>6249.3662731668019</v>
      </c>
      <c r="O142" s="108">
        <f t="shared" si="16"/>
        <v>368054.78208808682</v>
      </c>
    </row>
    <row r="143" spans="1:15" ht="30.75" customHeight="1">
      <c r="A143" s="132">
        <v>159</v>
      </c>
      <c r="B143" s="133" t="s">
        <v>27</v>
      </c>
      <c r="C143" s="133" t="s">
        <v>1101</v>
      </c>
      <c r="D143" s="134" t="s">
        <v>948</v>
      </c>
      <c r="E143" s="135">
        <v>43713686</v>
      </c>
      <c r="F143" s="135">
        <f>VLOOKUP(E143,'[7]empleados de SENA MEDELLIN_ij'!C$4:C$257,1,0)</f>
        <v>43713686</v>
      </c>
      <c r="G143" s="137" t="s">
        <v>1102</v>
      </c>
      <c r="H143" s="146">
        <v>45296</v>
      </c>
      <c r="I143" s="140">
        <f t="shared" si="19"/>
        <v>26</v>
      </c>
      <c r="J143" s="107">
        <v>2201173.4700000002</v>
      </c>
      <c r="K143" s="107">
        <v>2466855.1078290003</v>
      </c>
      <c r="L143" s="108">
        <f t="shared" si="13"/>
        <v>2137941.0934518003</v>
      </c>
      <c r="M143" s="108">
        <f t="shared" si="14"/>
        <v>213794.10934518004</v>
      </c>
      <c r="N143" s="108">
        <f t="shared" si="15"/>
        <v>40620.880775584206</v>
      </c>
      <c r="O143" s="108">
        <f t="shared" si="16"/>
        <v>2392356.0835725646</v>
      </c>
    </row>
    <row r="144" spans="1:15" ht="30.75" customHeight="1">
      <c r="A144" s="132" t="s">
        <v>1103</v>
      </c>
      <c r="B144" s="133" t="s">
        <v>27</v>
      </c>
      <c r="C144" s="133" t="s">
        <v>1101</v>
      </c>
      <c r="D144" s="134" t="s">
        <v>948</v>
      </c>
      <c r="E144" s="135">
        <v>39447681</v>
      </c>
      <c r="F144" s="135">
        <f>VLOOKUP(E144,'[7]empleados de SENA MEDELLIN_ij'!C$4:C$257,1,0)</f>
        <v>39447681</v>
      </c>
      <c r="G144" s="137" t="s">
        <v>1104</v>
      </c>
      <c r="H144" s="146">
        <v>45296</v>
      </c>
      <c r="I144" s="140">
        <f t="shared" si="19"/>
        <v>26</v>
      </c>
      <c r="J144" s="107">
        <v>2201173.4700000002</v>
      </c>
      <c r="K144" s="107">
        <v>2466855.1078290003</v>
      </c>
      <c r="L144" s="108">
        <f t="shared" si="13"/>
        <v>2137941.0934518003</v>
      </c>
      <c r="M144" s="108">
        <f t="shared" si="14"/>
        <v>213794.10934518004</v>
      </c>
      <c r="N144" s="108">
        <f t="shared" si="15"/>
        <v>40620.880775584206</v>
      </c>
      <c r="O144" s="108">
        <f t="shared" si="16"/>
        <v>2392356.0835725646</v>
      </c>
    </row>
    <row r="145" spans="1:15" ht="30.75" customHeight="1">
      <c r="A145" s="132">
        <v>163</v>
      </c>
      <c r="B145" s="133" t="s">
        <v>27</v>
      </c>
      <c r="C145" s="133" t="s">
        <v>1101</v>
      </c>
      <c r="D145" s="134" t="s">
        <v>948</v>
      </c>
      <c r="E145" s="138">
        <v>43470846</v>
      </c>
      <c r="F145" s="135">
        <f>VLOOKUP(E145,'[7]empleados de SENA MEDELLIN_ij'!C$4:C$257,1,0)</f>
        <v>43470846</v>
      </c>
      <c r="G145" s="137" t="s">
        <v>1105</v>
      </c>
      <c r="H145" s="146">
        <v>45309</v>
      </c>
      <c r="I145" s="140">
        <f t="shared" ref="I145:I152" si="20">$I$3-H145+1</f>
        <v>13</v>
      </c>
      <c r="J145" s="107">
        <v>2201173.4700000002</v>
      </c>
      <c r="K145" s="107">
        <v>2466855.1078290003</v>
      </c>
      <c r="L145" s="108">
        <f t="shared" si="13"/>
        <v>1068970.5467259001</v>
      </c>
      <c r="M145" s="108">
        <f t="shared" si="14"/>
        <v>106897.05467259002</v>
      </c>
      <c r="N145" s="108">
        <f t="shared" si="15"/>
        <v>20310.440387792103</v>
      </c>
      <c r="O145" s="108">
        <f t="shared" si="16"/>
        <v>1196178.0417862823</v>
      </c>
    </row>
    <row r="146" spans="1:15" ht="30.75" customHeight="1">
      <c r="A146" s="132">
        <v>164</v>
      </c>
      <c r="B146" s="133" t="s">
        <v>27</v>
      </c>
      <c r="C146" s="133" t="s">
        <v>1101</v>
      </c>
      <c r="D146" s="134" t="s">
        <v>992</v>
      </c>
      <c r="E146" s="135">
        <v>15433304</v>
      </c>
      <c r="F146" s="135">
        <f>VLOOKUP(E146,'[7]empleados de SENA MEDELLIN_ij'!C$4:C$257,1,0)</f>
        <v>15433304</v>
      </c>
      <c r="G146" s="137" t="s">
        <v>1106</v>
      </c>
      <c r="H146" s="146">
        <v>45302</v>
      </c>
      <c r="I146" s="140">
        <f t="shared" si="20"/>
        <v>20</v>
      </c>
      <c r="J146" s="107">
        <v>2201173.4700000002</v>
      </c>
      <c r="K146" s="107">
        <v>2466855.1078290003</v>
      </c>
      <c r="L146" s="108">
        <f t="shared" si="13"/>
        <v>1644570.0718860002</v>
      </c>
      <c r="M146" s="108">
        <f t="shared" si="14"/>
        <v>164457.00718860002</v>
      </c>
      <c r="N146" s="108">
        <f t="shared" si="15"/>
        <v>31246.831365834005</v>
      </c>
      <c r="O146" s="108">
        <f t="shared" si="16"/>
        <v>1840273.9104404342</v>
      </c>
    </row>
    <row r="147" spans="1:15" ht="30.75" customHeight="1">
      <c r="A147" s="132">
        <v>171</v>
      </c>
      <c r="B147" s="133" t="s">
        <v>28</v>
      </c>
      <c r="C147" s="133" t="s">
        <v>1107</v>
      </c>
      <c r="D147" s="134" t="s">
        <v>948</v>
      </c>
      <c r="E147" s="135">
        <v>80421933</v>
      </c>
      <c r="F147" s="135">
        <f>VLOOKUP(E147,'[7]empleados de SENA MEDELLIN_ij'!C$4:C$257,1,0)</f>
        <v>80421933</v>
      </c>
      <c r="G147" s="143" t="s">
        <v>1108</v>
      </c>
      <c r="H147" s="146">
        <v>45296</v>
      </c>
      <c r="I147" s="140">
        <f t="shared" si="20"/>
        <v>26</v>
      </c>
      <c r="J147" s="107">
        <v>2201173.4700000002</v>
      </c>
      <c r="K147" s="107">
        <v>2466855.1078290003</v>
      </c>
      <c r="L147" s="108">
        <f t="shared" si="13"/>
        <v>2137941.0934518003</v>
      </c>
      <c r="M147" s="108">
        <f t="shared" si="14"/>
        <v>213794.10934518004</v>
      </c>
      <c r="N147" s="108">
        <f t="shared" si="15"/>
        <v>40620.880775584206</v>
      </c>
      <c r="O147" s="108">
        <f t="shared" si="16"/>
        <v>2392356.0835725646</v>
      </c>
    </row>
    <row r="148" spans="1:15" ht="30.75" customHeight="1">
      <c r="A148" s="132">
        <v>172</v>
      </c>
      <c r="B148" s="133" t="s">
        <v>28</v>
      </c>
      <c r="C148" s="133" t="s">
        <v>1107</v>
      </c>
      <c r="D148" s="134" t="s">
        <v>948</v>
      </c>
      <c r="E148" s="135">
        <v>39187230</v>
      </c>
      <c r="F148" s="135">
        <f>VLOOKUP(E148,'[7]empleados de SENA MEDELLIN_ij'!C$4:C$257,1,0)</f>
        <v>39187230</v>
      </c>
      <c r="G148" s="143" t="s">
        <v>1109</v>
      </c>
      <c r="H148" s="146">
        <v>45296</v>
      </c>
      <c r="I148" s="140">
        <f t="shared" si="20"/>
        <v>26</v>
      </c>
      <c r="J148" s="107">
        <v>2201173.4700000002</v>
      </c>
      <c r="K148" s="107">
        <v>2466855.1078290003</v>
      </c>
      <c r="L148" s="108">
        <f t="shared" si="13"/>
        <v>2137941.0934518003</v>
      </c>
      <c r="M148" s="108">
        <f t="shared" si="14"/>
        <v>213794.10934518004</v>
      </c>
      <c r="N148" s="108">
        <f t="shared" si="15"/>
        <v>40620.880775584206</v>
      </c>
      <c r="O148" s="108">
        <f t="shared" si="16"/>
        <v>2392356.0835725646</v>
      </c>
    </row>
    <row r="149" spans="1:15" ht="30.75" customHeight="1">
      <c r="A149" s="132">
        <v>174</v>
      </c>
      <c r="B149" s="133" t="s">
        <v>29</v>
      </c>
      <c r="C149" s="133" t="s">
        <v>1110</v>
      </c>
      <c r="D149" s="134" t="s">
        <v>948</v>
      </c>
      <c r="E149" s="135">
        <v>1007378112</v>
      </c>
      <c r="F149" s="135">
        <f>VLOOKUP(E149,'[7]empleados de SENA MEDELLIN_ij'!C$4:C$257,1,0)</f>
        <v>1007378112</v>
      </c>
      <c r="G149" s="143" t="s">
        <v>1111</v>
      </c>
      <c r="H149" s="146">
        <v>45296</v>
      </c>
      <c r="I149" s="140">
        <f t="shared" si="20"/>
        <v>26</v>
      </c>
      <c r="J149" s="107">
        <v>2201173.4700000002</v>
      </c>
      <c r="K149" s="107">
        <v>2466855.1078290003</v>
      </c>
      <c r="L149" s="108">
        <f t="shared" si="13"/>
        <v>2137941.0934518003</v>
      </c>
      <c r="M149" s="108">
        <f t="shared" si="14"/>
        <v>213794.10934518004</v>
      </c>
      <c r="N149" s="108">
        <f t="shared" si="15"/>
        <v>40620.880775584206</v>
      </c>
      <c r="O149" s="108">
        <f t="shared" si="16"/>
        <v>2392356.0835725646</v>
      </c>
    </row>
    <row r="150" spans="1:15" ht="30.75" customHeight="1">
      <c r="A150" s="132">
        <v>175</v>
      </c>
      <c r="B150" s="133" t="s">
        <v>30</v>
      </c>
      <c r="C150" s="133" t="s">
        <v>1112</v>
      </c>
      <c r="D150" s="134" t="s">
        <v>948</v>
      </c>
      <c r="E150" s="135">
        <v>1035916549</v>
      </c>
      <c r="F150" s="135">
        <f>VLOOKUP(E150,'[7]empleados de SENA MEDELLIN_ij'!C$4:C$257,1,0)</f>
        <v>1035916549</v>
      </c>
      <c r="G150" s="143" t="s">
        <v>1113</v>
      </c>
      <c r="H150" s="146">
        <v>45296</v>
      </c>
      <c r="I150" s="140">
        <f t="shared" si="20"/>
        <v>26</v>
      </c>
      <c r="J150" s="107">
        <v>2201173.4700000002</v>
      </c>
      <c r="K150" s="107">
        <v>2466855.1078290003</v>
      </c>
      <c r="L150" s="108">
        <f t="shared" si="13"/>
        <v>2137941.0934518003</v>
      </c>
      <c r="M150" s="108">
        <f t="shared" si="14"/>
        <v>213794.10934518004</v>
      </c>
      <c r="N150" s="108">
        <f t="shared" si="15"/>
        <v>40620.880775584206</v>
      </c>
      <c r="O150" s="108">
        <f t="shared" si="16"/>
        <v>2392356.0835725646</v>
      </c>
    </row>
    <row r="151" spans="1:15" ht="30.75" customHeight="1">
      <c r="A151" s="132">
        <v>176</v>
      </c>
      <c r="B151" s="133" t="s">
        <v>30</v>
      </c>
      <c r="C151" s="133" t="s">
        <v>1114</v>
      </c>
      <c r="D151" s="134" t="s">
        <v>948</v>
      </c>
      <c r="E151" s="135">
        <v>43424560</v>
      </c>
      <c r="F151" s="135">
        <f>VLOOKUP(E151,'[7]empleados de SENA MEDELLIN_ij'!C$4:C$257,1,0)</f>
        <v>43424560</v>
      </c>
      <c r="G151" s="143" t="s">
        <v>1115</v>
      </c>
      <c r="H151" s="146">
        <v>45296</v>
      </c>
      <c r="I151" s="140">
        <f t="shared" si="20"/>
        <v>26</v>
      </c>
      <c r="J151" s="107">
        <v>2201173.4700000002</v>
      </c>
      <c r="K151" s="107">
        <v>2466855.1078290003</v>
      </c>
      <c r="L151" s="108">
        <f t="shared" si="13"/>
        <v>2137941.0934518003</v>
      </c>
      <c r="M151" s="108">
        <f t="shared" si="14"/>
        <v>213794.10934518004</v>
      </c>
      <c r="N151" s="108">
        <f t="shared" si="15"/>
        <v>40620.880775584206</v>
      </c>
      <c r="O151" s="108">
        <f t="shared" si="16"/>
        <v>2392356.0835725646</v>
      </c>
    </row>
    <row r="152" spans="1:15" ht="30.75" customHeight="1">
      <c r="A152" s="132">
        <v>177</v>
      </c>
      <c r="B152" s="133" t="s">
        <v>31</v>
      </c>
      <c r="C152" s="133" t="s">
        <v>1116</v>
      </c>
      <c r="D152" s="134" t="s">
        <v>948</v>
      </c>
      <c r="E152" s="145">
        <v>1036925199</v>
      </c>
      <c r="F152" s="135">
        <f>VLOOKUP(E152,'[7]empleados de SENA MEDELLIN_ij'!C$4:C$257,1,0)</f>
        <v>1036925199</v>
      </c>
      <c r="G152" s="137" t="s">
        <v>1117</v>
      </c>
      <c r="H152" s="146">
        <v>45304</v>
      </c>
      <c r="I152" s="140">
        <f t="shared" si="20"/>
        <v>18</v>
      </c>
      <c r="J152" s="107">
        <v>2201173.4700000002</v>
      </c>
      <c r="K152" s="107">
        <v>2466855.1078290003</v>
      </c>
      <c r="L152" s="108">
        <f t="shared" si="13"/>
        <v>1480113.0646974002</v>
      </c>
      <c r="M152" s="108">
        <f t="shared" si="14"/>
        <v>148011.30646974003</v>
      </c>
      <c r="N152" s="108">
        <f t="shared" si="15"/>
        <v>28122.148229250604</v>
      </c>
      <c r="O152" s="108">
        <f t="shared" si="16"/>
        <v>1656246.519396391</v>
      </c>
    </row>
    <row r="153" spans="1:15" ht="30.75" customHeight="1">
      <c r="A153" s="132"/>
      <c r="B153" s="133" t="s">
        <v>32</v>
      </c>
      <c r="C153" s="133" t="s">
        <v>33</v>
      </c>
      <c r="D153" s="134" t="s">
        <v>992</v>
      </c>
      <c r="E153" s="138">
        <v>77180389</v>
      </c>
      <c r="F153" s="135">
        <f>VLOOKUP(E153,'[7]empleados de SENA MEDELLIN_ij'!C$4:C$257,1,0)</f>
        <v>77180389</v>
      </c>
      <c r="G153" s="137" t="s">
        <v>1118</v>
      </c>
      <c r="H153" s="146">
        <v>45313</v>
      </c>
      <c r="I153" s="140">
        <f t="shared" ref="I153:I160" si="21">$I$3-H153+1</f>
        <v>9</v>
      </c>
      <c r="J153" s="107">
        <v>2201173.4700000002</v>
      </c>
      <c r="K153" s="107">
        <v>2466855.1078290003</v>
      </c>
      <c r="L153" s="108">
        <f t="shared" si="13"/>
        <v>740056.5323487001</v>
      </c>
      <c r="M153" s="108">
        <f t="shared" si="14"/>
        <v>74005.653234870013</v>
      </c>
      <c r="N153" s="108">
        <f t="shared" si="15"/>
        <v>14061.074114625302</v>
      </c>
      <c r="O153" s="108">
        <f t="shared" si="16"/>
        <v>828123.2596981955</v>
      </c>
    </row>
    <row r="154" spans="1:15" ht="30.75" customHeight="1">
      <c r="A154" s="132">
        <v>180</v>
      </c>
      <c r="B154" s="133" t="s">
        <v>34</v>
      </c>
      <c r="C154" s="133" t="s">
        <v>1119</v>
      </c>
      <c r="D154" s="134" t="s">
        <v>948</v>
      </c>
      <c r="E154" s="135">
        <v>1027959752</v>
      </c>
      <c r="F154" s="135">
        <f>VLOOKUP(E154,'[7]empleados de SENA MEDELLIN_ij'!C$4:C$257,1,0)</f>
        <v>1027959752</v>
      </c>
      <c r="G154" s="137" t="s">
        <v>1120</v>
      </c>
      <c r="H154" s="146">
        <v>45301</v>
      </c>
      <c r="I154" s="140">
        <f t="shared" si="21"/>
        <v>21</v>
      </c>
      <c r="J154" s="107">
        <v>2201173.4700000002</v>
      </c>
      <c r="K154" s="107">
        <v>2466855.1078290003</v>
      </c>
      <c r="L154" s="108">
        <f t="shared" si="13"/>
        <v>1726798.5754803002</v>
      </c>
      <c r="M154" s="108">
        <f t="shared" si="14"/>
        <v>172679.85754803004</v>
      </c>
      <c r="N154" s="108">
        <f t="shared" si="15"/>
        <v>32809.172934125709</v>
      </c>
      <c r="O154" s="108">
        <f t="shared" si="16"/>
        <v>1932287.605962456</v>
      </c>
    </row>
    <row r="155" spans="1:15" ht="30.75" customHeight="1">
      <c r="A155" s="132">
        <v>181</v>
      </c>
      <c r="B155" s="133" t="s">
        <v>34</v>
      </c>
      <c r="C155" s="133" t="s">
        <v>1119</v>
      </c>
      <c r="D155" s="134" t="s">
        <v>948</v>
      </c>
      <c r="E155" s="135">
        <v>39318263</v>
      </c>
      <c r="F155" s="135">
        <f>VLOOKUP(E155,'[7]empleados de SENA MEDELLIN_ij'!C$4:C$257,1,0)</f>
        <v>39318263</v>
      </c>
      <c r="G155" s="137" t="s">
        <v>1121</v>
      </c>
      <c r="H155" s="146">
        <v>45301</v>
      </c>
      <c r="I155" s="140">
        <f t="shared" si="21"/>
        <v>21</v>
      </c>
      <c r="J155" s="107">
        <v>2201173.4700000002</v>
      </c>
      <c r="K155" s="107">
        <v>2466855.1078290003</v>
      </c>
      <c r="L155" s="108">
        <f t="shared" si="13"/>
        <v>1726798.5754803002</v>
      </c>
      <c r="M155" s="108">
        <f t="shared" si="14"/>
        <v>172679.85754803004</v>
      </c>
      <c r="N155" s="108">
        <f t="shared" si="15"/>
        <v>32809.172934125709</v>
      </c>
      <c r="O155" s="108">
        <f t="shared" si="16"/>
        <v>1932287.605962456</v>
      </c>
    </row>
    <row r="156" spans="1:15" ht="30.75" customHeight="1">
      <c r="A156" s="132">
        <v>182</v>
      </c>
      <c r="B156" s="133" t="s">
        <v>34</v>
      </c>
      <c r="C156" s="133" t="s">
        <v>1119</v>
      </c>
      <c r="D156" s="134" t="s">
        <v>948</v>
      </c>
      <c r="E156" s="135">
        <v>32854684</v>
      </c>
      <c r="F156" s="135">
        <f>VLOOKUP(E156,'[7]empleados de SENA MEDELLIN_ij'!C$4:C$257,1,0)</f>
        <v>32854684</v>
      </c>
      <c r="G156" s="137" t="s">
        <v>1122</v>
      </c>
      <c r="H156" s="146">
        <v>45301</v>
      </c>
      <c r="I156" s="140">
        <f t="shared" si="21"/>
        <v>21</v>
      </c>
      <c r="J156" s="107">
        <v>2201173.4700000002</v>
      </c>
      <c r="K156" s="107">
        <v>2466855.1078290003</v>
      </c>
      <c r="L156" s="108">
        <f t="shared" si="13"/>
        <v>1726798.5754803002</v>
      </c>
      <c r="M156" s="108">
        <f t="shared" si="14"/>
        <v>172679.85754803004</v>
      </c>
      <c r="N156" s="108">
        <f t="shared" si="15"/>
        <v>32809.172934125709</v>
      </c>
      <c r="O156" s="108">
        <f t="shared" si="16"/>
        <v>1932287.605962456</v>
      </c>
    </row>
    <row r="157" spans="1:15" ht="30.75" customHeight="1">
      <c r="A157" s="132">
        <v>183</v>
      </c>
      <c r="B157" s="133" t="s">
        <v>34</v>
      </c>
      <c r="C157" s="133" t="s">
        <v>1119</v>
      </c>
      <c r="D157" s="134" t="s">
        <v>948</v>
      </c>
      <c r="E157" s="135">
        <v>39410811</v>
      </c>
      <c r="F157" s="135">
        <f>VLOOKUP(E157,'[7]empleados de SENA MEDELLIN_ij'!C$4:C$257,1,0)</f>
        <v>39410811</v>
      </c>
      <c r="G157" s="137" t="s">
        <v>1123</v>
      </c>
      <c r="H157" s="146">
        <v>45301</v>
      </c>
      <c r="I157" s="140">
        <f t="shared" si="21"/>
        <v>21</v>
      </c>
      <c r="J157" s="107">
        <v>2201173.4700000002</v>
      </c>
      <c r="K157" s="107">
        <v>2466855.1078290003</v>
      </c>
      <c r="L157" s="108">
        <f t="shared" si="13"/>
        <v>1726798.5754803002</v>
      </c>
      <c r="M157" s="108">
        <f t="shared" si="14"/>
        <v>172679.85754803004</v>
      </c>
      <c r="N157" s="108">
        <f t="shared" si="15"/>
        <v>32809.172934125709</v>
      </c>
      <c r="O157" s="108">
        <f t="shared" si="16"/>
        <v>1932287.605962456</v>
      </c>
    </row>
    <row r="158" spans="1:15" ht="30.75" customHeight="1">
      <c r="A158" s="132">
        <v>184</v>
      </c>
      <c r="B158" s="133" t="s">
        <v>34</v>
      </c>
      <c r="C158" s="133" t="s">
        <v>1119</v>
      </c>
      <c r="D158" s="134" t="s">
        <v>948</v>
      </c>
      <c r="E158" s="135">
        <v>1088251606</v>
      </c>
      <c r="F158" s="135">
        <f>VLOOKUP(E158,'[7]empleados de SENA MEDELLIN_ij'!C$4:C$257,1,0)</f>
        <v>1088251606</v>
      </c>
      <c r="G158" s="137" t="s">
        <v>1124</v>
      </c>
      <c r="H158" s="146">
        <v>45301</v>
      </c>
      <c r="I158" s="140">
        <f t="shared" si="21"/>
        <v>21</v>
      </c>
      <c r="J158" s="107">
        <v>2201173.4700000002</v>
      </c>
      <c r="K158" s="107">
        <v>2466855.1078290003</v>
      </c>
      <c r="L158" s="108">
        <f t="shared" si="13"/>
        <v>1726798.5754803002</v>
      </c>
      <c r="M158" s="108">
        <f t="shared" si="14"/>
        <v>172679.85754803004</v>
      </c>
      <c r="N158" s="108">
        <f t="shared" si="15"/>
        <v>32809.172934125709</v>
      </c>
      <c r="O158" s="108">
        <f t="shared" si="16"/>
        <v>1932287.605962456</v>
      </c>
    </row>
    <row r="159" spans="1:15" ht="30.75" customHeight="1">
      <c r="A159" s="132">
        <v>185</v>
      </c>
      <c r="B159" s="133" t="s">
        <v>34</v>
      </c>
      <c r="C159" s="133" t="s">
        <v>1119</v>
      </c>
      <c r="D159" s="134" t="s">
        <v>948</v>
      </c>
      <c r="E159" s="135">
        <v>32271446</v>
      </c>
      <c r="F159" s="135">
        <f>VLOOKUP(E159,'[7]empleados de SENA MEDELLIN_ij'!C$4:C$257,1,0)</f>
        <v>32271446</v>
      </c>
      <c r="G159" s="137" t="s">
        <v>1125</v>
      </c>
      <c r="H159" s="146">
        <v>45301</v>
      </c>
      <c r="I159" s="140">
        <f t="shared" si="21"/>
        <v>21</v>
      </c>
      <c r="J159" s="107">
        <v>2201173.4700000002</v>
      </c>
      <c r="K159" s="107">
        <v>2466855.1078290003</v>
      </c>
      <c r="L159" s="108">
        <f t="shared" si="13"/>
        <v>1726798.5754803002</v>
      </c>
      <c r="M159" s="108">
        <f t="shared" si="14"/>
        <v>172679.85754803004</v>
      </c>
      <c r="N159" s="108">
        <f t="shared" si="15"/>
        <v>32809.172934125709</v>
      </c>
      <c r="O159" s="108">
        <f t="shared" si="16"/>
        <v>1932287.605962456</v>
      </c>
    </row>
    <row r="160" spans="1:15" ht="30.75" customHeight="1">
      <c r="A160" s="132">
        <v>186</v>
      </c>
      <c r="B160" s="133" t="s">
        <v>34</v>
      </c>
      <c r="C160" s="133" t="s">
        <v>1119</v>
      </c>
      <c r="D160" s="134" t="s">
        <v>948</v>
      </c>
      <c r="E160" s="135">
        <v>43142675</v>
      </c>
      <c r="F160" s="135">
        <f>VLOOKUP(E160,'[7]empleados de SENA MEDELLIN_ij'!C$4:C$257,1,0)</f>
        <v>43142675</v>
      </c>
      <c r="G160" s="137" t="s">
        <v>1126</v>
      </c>
      <c r="H160" s="146">
        <v>45309</v>
      </c>
      <c r="I160" s="140">
        <f t="shared" si="21"/>
        <v>13</v>
      </c>
      <c r="J160" s="107">
        <v>2201173.4700000002</v>
      </c>
      <c r="K160" s="107">
        <v>2466855.1078290003</v>
      </c>
      <c r="L160" s="108">
        <f t="shared" si="13"/>
        <v>1068970.5467259001</v>
      </c>
      <c r="M160" s="108">
        <f t="shared" si="14"/>
        <v>106897.05467259002</v>
      </c>
      <c r="N160" s="108">
        <f t="shared" si="15"/>
        <v>20310.440387792103</v>
      </c>
      <c r="O160" s="108">
        <f t="shared" si="16"/>
        <v>1196178.0417862823</v>
      </c>
    </row>
    <row r="161" spans="1:15" ht="30.75" customHeight="1">
      <c r="A161" s="132">
        <v>188</v>
      </c>
      <c r="B161" s="133" t="s">
        <v>34</v>
      </c>
      <c r="C161" s="133" t="s">
        <v>1119</v>
      </c>
      <c r="D161" s="134" t="s">
        <v>992</v>
      </c>
      <c r="E161" s="135">
        <v>71240897</v>
      </c>
      <c r="F161" s="135">
        <f>VLOOKUP(E161,'[7]empleados de SENA MEDELLIN_ij'!C$4:C$257,1,0)</f>
        <v>71240897</v>
      </c>
      <c r="G161" s="143" t="s">
        <v>1127</v>
      </c>
      <c r="H161" s="146">
        <v>45301</v>
      </c>
      <c r="I161" s="140">
        <f t="shared" ref="I161:I178" si="22">$I$3-H161+1</f>
        <v>21</v>
      </c>
      <c r="J161" s="107">
        <v>2201173.4700000002</v>
      </c>
      <c r="K161" s="107">
        <v>2466855.1078290003</v>
      </c>
      <c r="L161" s="108">
        <f t="shared" si="13"/>
        <v>1726798.5754803002</v>
      </c>
      <c r="M161" s="108">
        <f t="shared" si="14"/>
        <v>172679.85754803004</v>
      </c>
      <c r="N161" s="108">
        <f t="shared" si="15"/>
        <v>32809.172934125709</v>
      </c>
      <c r="O161" s="108">
        <f t="shared" si="16"/>
        <v>1932287.605962456</v>
      </c>
    </row>
    <row r="162" spans="1:15" ht="30.75" customHeight="1">
      <c r="A162" s="132">
        <v>189</v>
      </c>
      <c r="B162" s="133" t="s">
        <v>34</v>
      </c>
      <c r="C162" s="133" t="s">
        <v>1119</v>
      </c>
      <c r="D162" s="134" t="s">
        <v>992</v>
      </c>
      <c r="E162" s="135">
        <v>1028039500</v>
      </c>
      <c r="F162" s="135">
        <f>VLOOKUP(E162,'[7]empleados de SENA MEDELLIN_ij'!C$4:C$257,1,0)</f>
        <v>1028039500</v>
      </c>
      <c r="G162" s="143" t="s">
        <v>1128</v>
      </c>
      <c r="H162" s="146">
        <v>45301</v>
      </c>
      <c r="I162" s="140">
        <f t="shared" si="22"/>
        <v>21</v>
      </c>
      <c r="J162" s="107">
        <v>2201173.4700000002</v>
      </c>
      <c r="K162" s="107">
        <v>2466855.1078290003</v>
      </c>
      <c r="L162" s="108">
        <f t="shared" si="13"/>
        <v>1726798.5754803002</v>
      </c>
      <c r="M162" s="108">
        <f t="shared" si="14"/>
        <v>172679.85754803004</v>
      </c>
      <c r="N162" s="108">
        <f t="shared" si="15"/>
        <v>32809.172934125709</v>
      </c>
      <c r="O162" s="108">
        <f t="shared" si="16"/>
        <v>1932287.605962456</v>
      </c>
    </row>
    <row r="163" spans="1:15" ht="30.75" customHeight="1">
      <c r="A163" s="132">
        <v>190</v>
      </c>
      <c r="B163" s="133" t="s">
        <v>34</v>
      </c>
      <c r="C163" s="133" t="s">
        <v>1119</v>
      </c>
      <c r="D163" s="134" t="s">
        <v>992</v>
      </c>
      <c r="E163" s="135">
        <v>11811959</v>
      </c>
      <c r="F163" s="135">
        <f>VLOOKUP(E163,'[7]empleados de SENA MEDELLIN_ij'!C$4:C$257,1,0)</f>
        <v>11811959</v>
      </c>
      <c r="G163" s="143" t="s">
        <v>1129</v>
      </c>
      <c r="H163" s="146">
        <v>45301</v>
      </c>
      <c r="I163" s="140">
        <f t="shared" si="22"/>
        <v>21</v>
      </c>
      <c r="J163" s="107">
        <v>2201173.4700000002</v>
      </c>
      <c r="K163" s="107">
        <v>2466855.1078290003</v>
      </c>
      <c r="L163" s="108">
        <f t="shared" si="13"/>
        <v>1726798.5754803002</v>
      </c>
      <c r="M163" s="108">
        <f t="shared" si="14"/>
        <v>172679.85754803004</v>
      </c>
      <c r="N163" s="108">
        <f t="shared" si="15"/>
        <v>32809.172934125709</v>
      </c>
      <c r="O163" s="108">
        <f t="shared" si="16"/>
        <v>1932287.605962456</v>
      </c>
    </row>
    <row r="164" spans="1:15" ht="30.75" customHeight="1">
      <c r="A164" s="132">
        <v>191</v>
      </c>
      <c r="B164" s="133" t="s">
        <v>34</v>
      </c>
      <c r="C164" s="133" t="s">
        <v>1119</v>
      </c>
      <c r="D164" s="134" t="s">
        <v>992</v>
      </c>
      <c r="E164" s="135">
        <v>71940646</v>
      </c>
      <c r="F164" s="135">
        <f>VLOOKUP(E164,'[7]empleados de SENA MEDELLIN_ij'!C$4:C$257,1,0)</f>
        <v>71940646</v>
      </c>
      <c r="G164" s="143" t="s">
        <v>1130</v>
      </c>
      <c r="H164" s="146">
        <v>45301</v>
      </c>
      <c r="I164" s="140">
        <f t="shared" si="22"/>
        <v>21</v>
      </c>
      <c r="J164" s="107">
        <v>2201173.4700000002</v>
      </c>
      <c r="K164" s="107">
        <v>2466855.1078290003</v>
      </c>
      <c r="L164" s="108">
        <f t="shared" si="13"/>
        <v>1726798.5754803002</v>
      </c>
      <c r="M164" s="108">
        <f t="shared" si="14"/>
        <v>172679.85754803004</v>
      </c>
      <c r="N164" s="108">
        <f t="shared" si="15"/>
        <v>32809.172934125709</v>
      </c>
      <c r="O164" s="108">
        <f t="shared" si="16"/>
        <v>1932287.605962456</v>
      </c>
    </row>
    <row r="165" spans="1:15" ht="30.75" customHeight="1">
      <c r="A165" s="132">
        <v>192</v>
      </c>
      <c r="B165" s="133" t="s">
        <v>34</v>
      </c>
      <c r="C165" s="133" t="s">
        <v>1119</v>
      </c>
      <c r="D165" s="134" t="s">
        <v>992</v>
      </c>
      <c r="E165" s="135">
        <v>71240490</v>
      </c>
      <c r="F165" s="135">
        <f>VLOOKUP(E165,'[7]empleados de SENA MEDELLIN_ij'!C$4:C$257,1,0)</f>
        <v>71240490</v>
      </c>
      <c r="G165" s="143" t="s">
        <v>1131</v>
      </c>
      <c r="H165" s="146">
        <v>45301</v>
      </c>
      <c r="I165" s="140">
        <f t="shared" si="22"/>
        <v>21</v>
      </c>
      <c r="J165" s="107">
        <v>2201173.4700000002</v>
      </c>
      <c r="K165" s="107">
        <v>2466855.1078290003</v>
      </c>
      <c r="L165" s="108">
        <f t="shared" si="13"/>
        <v>1726798.5754803002</v>
      </c>
      <c r="M165" s="108">
        <f t="shared" si="14"/>
        <v>172679.85754803004</v>
      </c>
      <c r="N165" s="108">
        <f t="shared" si="15"/>
        <v>32809.172934125709</v>
      </c>
      <c r="O165" s="108">
        <f t="shared" si="16"/>
        <v>1932287.605962456</v>
      </c>
    </row>
    <row r="166" spans="1:15" ht="30.75" customHeight="1">
      <c r="A166" s="132">
        <v>193</v>
      </c>
      <c r="B166" s="133" t="s">
        <v>35</v>
      </c>
      <c r="C166" s="133" t="s">
        <v>36</v>
      </c>
      <c r="D166" s="134" t="s">
        <v>948</v>
      </c>
      <c r="E166" s="135">
        <v>39308378</v>
      </c>
      <c r="F166" s="135">
        <f>VLOOKUP(E166,'[7]empleados de SENA MEDELLIN_ij'!C$4:C$257,1,0)</f>
        <v>39308378</v>
      </c>
      <c r="G166" s="143" t="s">
        <v>1132</v>
      </c>
      <c r="H166" s="146">
        <v>45301</v>
      </c>
      <c r="I166" s="140">
        <f t="shared" si="22"/>
        <v>21</v>
      </c>
      <c r="J166" s="107">
        <v>2201173.4700000002</v>
      </c>
      <c r="K166" s="107">
        <v>2466855.1078290003</v>
      </c>
      <c r="L166" s="108">
        <f t="shared" si="13"/>
        <v>1726798.5754803002</v>
      </c>
      <c r="M166" s="108">
        <f t="shared" si="14"/>
        <v>172679.85754803004</v>
      </c>
      <c r="N166" s="108">
        <f t="shared" si="15"/>
        <v>32809.172934125709</v>
      </c>
      <c r="O166" s="108">
        <f t="shared" si="16"/>
        <v>1932287.605962456</v>
      </c>
    </row>
    <row r="167" spans="1:15" ht="30.75" customHeight="1">
      <c r="A167" s="132">
        <v>194</v>
      </c>
      <c r="B167" s="133" t="s">
        <v>35</v>
      </c>
      <c r="C167" s="133" t="s">
        <v>36</v>
      </c>
      <c r="D167" s="134" t="s">
        <v>992</v>
      </c>
      <c r="E167" s="138">
        <v>11792820</v>
      </c>
      <c r="F167" s="135">
        <f>VLOOKUP(E167,'[7]empleados de SENA MEDELLIN_ij'!C$4:C$257,1,0)</f>
        <v>11792820</v>
      </c>
      <c r="G167" s="143" t="s">
        <v>1133</v>
      </c>
      <c r="H167" s="146">
        <v>45302</v>
      </c>
      <c r="I167" s="140">
        <f t="shared" si="22"/>
        <v>20</v>
      </c>
      <c r="J167" s="107">
        <v>2201173.4700000002</v>
      </c>
      <c r="K167" s="107">
        <v>2466855.1078290003</v>
      </c>
      <c r="L167" s="108">
        <f t="shared" ref="L167:L201" si="23">(K167/30)*I167</f>
        <v>1644570.0718860002</v>
      </c>
      <c r="M167" s="108">
        <f t="shared" ref="M167:M201" si="24">L167*10%</f>
        <v>164457.00718860002</v>
      </c>
      <c r="N167" s="108">
        <f t="shared" ref="N167:N201" si="25">M167*19%</f>
        <v>31246.831365834005</v>
      </c>
      <c r="O167" s="108">
        <f t="shared" ref="O167:O201" si="26">L167+M167+N167</f>
        <v>1840273.9104404342</v>
      </c>
    </row>
    <row r="168" spans="1:15" ht="30.75" customHeight="1">
      <c r="A168" s="132">
        <v>195</v>
      </c>
      <c r="B168" s="133" t="s">
        <v>37</v>
      </c>
      <c r="C168" s="133" t="s">
        <v>1134</v>
      </c>
      <c r="D168" s="134" t="s">
        <v>948</v>
      </c>
      <c r="E168" s="135">
        <v>39281299</v>
      </c>
      <c r="F168" s="135">
        <f>VLOOKUP(E168,'[7]empleados de SENA MEDELLIN_ij'!C$4:C$257,1,0)</f>
        <v>39281299</v>
      </c>
      <c r="G168" s="143" t="s">
        <v>1135</v>
      </c>
      <c r="H168" s="146">
        <v>45300</v>
      </c>
      <c r="I168" s="140">
        <f t="shared" si="22"/>
        <v>22</v>
      </c>
      <c r="J168" s="107">
        <v>2201173.4700000002</v>
      </c>
      <c r="K168" s="107">
        <v>2466855.1078290003</v>
      </c>
      <c r="L168" s="108">
        <f t="shared" si="23"/>
        <v>1809027.0790746002</v>
      </c>
      <c r="M168" s="108">
        <f t="shared" si="24"/>
        <v>180902.70790746005</v>
      </c>
      <c r="N168" s="108">
        <f t="shared" si="25"/>
        <v>34371.514502417413</v>
      </c>
      <c r="O168" s="108">
        <f t="shared" si="26"/>
        <v>2024301.3014844777</v>
      </c>
    </row>
    <row r="169" spans="1:15" ht="30.75" customHeight="1">
      <c r="A169" s="132">
        <v>196</v>
      </c>
      <c r="B169" s="133" t="s">
        <v>37</v>
      </c>
      <c r="C169" s="133" t="s">
        <v>1134</v>
      </c>
      <c r="D169" s="134" t="s">
        <v>948</v>
      </c>
      <c r="E169" s="135">
        <v>39284186</v>
      </c>
      <c r="F169" s="135">
        <f>VLOOKUP(E169,'[7]empleados de SENA MEDELLIN_ij'!C$4:C$257,1,0)</f>
        <v>39284186</v>
      </c>
      <c r="G169" s="143" t="s">
        <v>1136</v>
      </c>
      <c r="H169" s="146">
        <v>45300</v>
      </c>
      <c r="I169" s="140">
        <f t="shared" si="22"/>
        <v>22</v>
      </c>
      <c r="J169" s="107">
        <v>2201173.4700000002</v>
      </c>
      <c r="K169" s="107">
        <v>2466855.1078290003</v>
      </c>
      <c r="L169" s="108">
        <f t="shared" si="23"/>
        <v>1809027.0790746002</v>
      </c>
      <c r="M169" s="108">
        <f t="shared" si="24"/>
        <v>180902.70790746005</v>
      </c>
      <c r="N169" s="108">
        <f t="shared" si="25"/>
        <v>34371.514502417413</v>
      </c>
      <c r="O169" s="108">
        <f t="shared" si="26"/>
        <v>2024301.3014844777</v>
      </c>
    </row>
    <row r="170" spans="1:15" ht="30.75" customHeight="1">
      <c r="A170" s="132">
        <v>197</v>
      </c>
      <c r="B170" s="133" t="s">
        <v>37</v>
      </c>
      <c r="C170" s="133" t="s">
        <v>1134</v>
      </c>
      <c r="D170" s="134" t="s">
        <v>948</v>
      </c>
      <c r="E170" s="135">
        <v>39289198</v>
      </c>
      <c r="F170" s="135">
        <f>VLOOKUP(E170,'[7]empleados de SENA MEDELLIN_ij'!C$4:C$257,1,0)</f>
        <v>39289198</v>
      </c>
      <c r="G170" s="143" t="s">
        <v>1137</v>
      </c>
      <c r="H170" s="146">
        <v>45300</v>
      </c>
      <c r="I170" s="140">
        <f t="shared" si="22"/>
        <v>22</v>
      </c>
      <c r="J170" s="107">
        <v>2201173.4700000002</v>
      </c>
      <c r="K170" s="107">
        <v>2466855.1078290003</v>
      </c>
      <c r="L170" s="108">
        <f t="shared" si="23"/>
        <v>1809027.0790746002</v>
      </c>
      <c r="M170" s="108">
        <f t="shared" si="24"/>
        <v>180902.70790746005</v>
      </c>
      <c r="N170" s="108">
        <f t="shared" si="25"/>
        <v>34371.514502417413</v>
      </c>
      <c r="O170" s="108">
        <f t="shared" si="26"/>
        <v>2024301.3014844777</v>
      </c>
    </row>
    <row r="171" spans="1:15" ht="30.75" customHeight="1">
      <c r="A171" s="132">
        <v>198</v>
      </c>
      <c r="B171" s="133" t="s">
        <v>37</v>
      </c>
      <c r="C171" s="133" t="s">
        <v>1134</v>
      </c>
      <c r="D171" s="134" t="s">
        <v>948</v>
      </c>
      <c r="E171" s="135">
        <v>34941309</v>
      </c>
      <c r="F171" s="135">
        <f>VLOOKUP(E171,'[7]empleados de SENA MEDELLIN_ij'!C$4:C$257,1,0)</f>
        <v>34941309</v>
      </c>
      <c r="G171" s="143" t="s">
        <v>1138</v>
      </c>
      <c r="H171" s="146">
        <v>45314</v>
      </c>
      <c r="I171" s="140">
        <f t="shared" si="22"/>
        <v>8</v>
      </c>
      <c r="J171" s="107">
        <v>2201173.4700000002</v>
      </c>
      <c r="K171" s="107">
        <v>2466855.1078290003</v>
      </c>
      <c r="L171" s="108">
        <f t="shared" si="23"/>
        <v>657828.02875440009</v>
      </c>
      <c r="M171" s="108">
        <f t="shared" si="24"/>
        <v>65782.802875440015</v>
      </c>
      <c r="N171" s="108">
        <f t="shared" si="25"/>
        <v>12498.732546333604</v>
      </c>
      <c r="O171" s="108">
        <f t="shared" si="26"/>
        <v>736109.56417617365</v>
      </c>
    </row>
    <row r="172" spans="1:15" ht="30.75" customHeight="1">
      <c r="A172" s="132">
        <v>199</v>
      </c>
      <c r="B172" s="133" t="s">
        <v>37</v>
      </c>
      <c r="C172" s="133" t="s">
        <v>1134</v>
      </c>
      <c r="D172" s="134" t="s">
        <v>948</v>
      </c>
      <c r="E172" s="135">
        <v>35697372</v>
      </c>
      <c r="F172" s="135">
        <f>VLOOKUP(E172,'[7]empleados de SENA MEDELLIN_ij'!C$4:C$257,1,0)</f>
        <v>35697372</v>
      </c>
      <c r="G172" s="143" t="s">
        <v>1139</v>
      </c>
      <c r="H172" s="146">
        <v>45300</v>
      </c>
      <c r="I172" s="140">
        <f t="shared" si="22"/>
        <v>22</v>
      </c>
      <c r="J172" s="107">
        <v>2201173.4700000002</v>
      </c>
      <c r="K172" s="107">
        <v>2466855.1078290003</v>
      </c>
      <c r="L172" s="108">
        <f t="shared" si="23"/>
        <v>1809027.0790746002</v>
      </c>
      <c r="M172" s="108">
        <f t="shared" si="24"/>
        <v>180902.70790746005</v>
      </c>
      <c r="N172" s="108">
        <f t="shared" si="25"/>
        <v>34371.514502417413</v>
      </c>
      <c r="O172" s="108">
        <f t="shared" si="26"/>
        <v>2024301.3014844777</v>
      </c>
    </row>
    <row r="173" spans="1:15" ht="30.75" customHeight="1">
      <c r="A173" s="132">
        <v>200</v>
      </c>
      <c r="B173" s="133" t="s">
        <v>37</v>
      </c>
      <c r="C173" s="133" t="s">
        <v>1134</v>
      </c>
      <c r="D173" s="134" t="s">
        <v>948</v>
      </c>
      <c r="E173" s="135">
        <v>1038122028</v>
      </c>
      <c r="F173" s="135">
        <f>VLOOKUP(E173,'[7]empleados de SENA MEDELLIN_ij'!C$4:C$257,1,0)</f>
        <v>1038122028</v>
      </c>
      <c r="G173" s="143" t="s">
        <v>1140</v>
      </c>
      <c r="H173" s="146">
        <v>45300</v>
      </c>
      <c r="I173" s="140">
        <f t="shared" si="22"/>
        <v>22</v>
      </c>
      <c r="J173" s="107">
        <v>2201173.4700000002</v>
      </c>
      <c r="K173" s="107">
        <v>2466855.1078290003</v>
      </c>
      <c r="L173" s="108">
        <f t="shared" si="23"/>
        <v>1809027.0790746002</v>
      </c>
      <c r="M173" s="108">
        <f t="shared" si="24"/>
        <v>180902.70790746005</v>
      </c>
      <c r="N173" s="108">
        <f t="shared" si="25"/>
        <v>34371.514502417413</v>
      </c>
      <c r="O173" s="108">
        <f t="shared" si="26"/>
        <v>2024301.3014844777</v>
      </c>
    </row>
    <row r="174" spans="1:15" ht="30.75" customHeight="1">
      <c r="A174" s="132">
        <v>201</v>
      </c>
      <c r="B174" s="133" t="s">
        <v>37</v>
      </c>
      <c r="C174" s="133" t="s">
        <v>1134</v>
      </c>
      <c r="D174" s="134" t="s">
        <v>948</v>
      </c>
      <c r="E174" s="135">
        <v>39273266</v>
      </c>
      <c r="F174" s="135">
        <f>VLOOKUP(E174,'[7]empleados de SENA MEDELLIN_ij'!C$4:C$257,1,0)</f>
        <v>39273266</v>
      </c>
      <c r="G174" s="143" t="s">
        <v>1141</v>
      </c>
      <c r="H174" s="146">
        <v>45314</v>
      </c>
      <c r="I174" s="140">
        <f t="shared" si="22"/>
        <v>8</v>
      </c>
      <c r="J174" s="107">
        <v>2201173.4700000002</v>
      </c>
      <c r="K174" s="107">
        <v>2466855.1078290003</v>
      </c>
      <c r="L174" s="108">
        <f t="shared" si="23"/>
        <v>657828.02875440009</v>
      </c>
      <c r="M174" s="108">
        <f t="shared" si="24"/>
        <v>65782.802875440015</v>
      </c>
      <c r="N174" s="108">
        <f t="shared" si="25"/>
        <v>12498.732546333604</v>
      </c>
      <c r="O174" s="108">
        <f t="shared" si="26"/>
        <v>736109.56417617365</v>
      </c>
    </row>
    <row r="175" spans="1:15" ht="30.75" customHeight="1">
      <c r="A175" s="132">
        <v>202</v>
      </c>
      <c r="B175" s="133" t="s">
        <v>37</v>
      </c>
      <c r="C175" s="133" t="s">
        <v>1134</v>
      </c>
      <c r="D175" s="134" t="s">
        <v>992</v>
      </c>
      <c r="E175" s="135">
        <v>11051770</v>
      </c>
      <c r="F175" s="135">
        <f>VLOOKUP(E175,'[7]empleados de SENA MEDELLIN_ij'!C$4:C$257,1,0)</f>
        <v>11051770</v>
      </c>
      <c r="G175" s="143" t="s">
        <v>1142</v>
      </c>
      <c r="H175" s="146">
        <v>45300</v>
      </c>
      <c r="I175" s="140">
        <f t="shared" si="22"/>
        <v>22</v>
      </c>
      <c r="J175" s="107">
        <v>2201173.4700000002</v>
      </c>
      <c r="K175" s="107">
        <v>2466855.1078290003</v>
      </c>
      <c r="L175" s="108">
        <f t="shared" si="23"/>
        <v>1809027.0790746002</v>
      </c>
      <c r="M175" s="108">
        <f t="shared" si="24"/>
        <v>180902.70790746005</v>
      </c>
      <c r="N175" s="108">
        <f t="shared" si="25"/>
        <v>34371.514502417413</v>
      </c>
      <c r="O175" s="108">
        <f t="shared" si="26"/>
        <v>2024301.3014844777</v>
      </c>
    </row>
    <row r="176" spans="1:15" ht="30.75" customHeight="1">
      <c r="A176" s="132">
        <v>203</v>
      </c>
      <c r="B176" s="133" t="s">
        <v>37</v>
      </c>
      <c r="C176" s="133" t="s">
        <v>1134</v>
      </c>
      <c r="D176" s="134" t="s">
        <v>992</v>
      </c>
      <c r="E176" s="135">
        <v>92516480</v>
      </c>
      <c r="F176" s="135">
        <f>VLOOKUP(E176,'[7]empleados de SENA MEDELLIN_ij'!C$4:C$257,1,0)</f>
        <v>92516480</v>
      </c>
      <c r="G176" s="143" t="s">
        <v>1143</v>
      </c>
      <c r="H176" s="146">
        <v>45300</v>
      </c>
      <c r="I176" s="140">
        <f t="shared" si="22"/>
        <v>22</v>
      </c>
      <c r="J176" s="107">
        <v>2201173.4700000002</v>
      </c>
      <c r="K176" s="107">
        <v>2466855.1078290003</v>
      </c>
      <c r="L176" s="108">
        <f t="shared" si="23"/>
        <v>1809027.0790746002</v>
      </c>
      <c r="M176" s="108">
        <f t="shared" si="24"/>
        <v>180902.70790746005</v>
      </c>
      <c r="N176" s="108">
        <f t="shared" si="25"/>
        <v>34371.514502417413</v>
      </c>
      <c r="O176" s="108">
        <f t="shared" si="26"/>
        <v>2024301.3014844777</v>
      </c>
    </row>
    <row r="177" spans="1:15" ht="30.75" customHeight="1">
      <c r="A177" s="132">
        <v>204</v>
      </c>
      <c r="B177" s="133" t="s">
        <v>37</v>
      </c>
      <c r="C177" s="133" t="s">
        <v>1134</v>
      </c>
      <c r="D177" s="134" t="s">
        <v>992</v>
      </c>
      <c r="E177" s="135">
        <v>8056318</v>
      </c>
      <c r="F177" s="135">
        <f>VLOOKUP(E177,'[7]empleados de SENA MEDELLIN_ij'!C$4:C$257,1,0)</f>
        <v>8056318</v>
      </c>
      <c r="G177" s="143" t="s">
        <v>1144</v>
      </c>
      <c r="H177" s="146">
        <v>45300</v>
      </c>
      <c r="I177" s="140">
        <f t="shared" si="22"/>
        <v>22</v>
      </c>
      <c r="J177" s="107">
        <v>2201173.4700000002</v>
      </c>
      <c r="K177" s="107">
        <v>2466855.1078290003</v>
      </c>
      <c r="L177" s="108">
        <f t="shared" si="23"/>
        <v>1809027.0790746002</v>
      </c>
      <c r="M177" s="108">
        <f t="shared" si="24"/>
        <v>180902.70790746005</v>
      </c>
      <c r="N177" s="108">
        <f t="shared" si="25"/>
        <v>34371.514502417413</v>
      </c>
      <c r="O177" s="108">
        <f t="shared" si="26"/>
        <v>2024301.3014844777</v>
      </c>
    </row>
    <row r="178" spans="1:15" ht="30.75" customHeight="1">
      <c r="A178" s="132" t="s">
        <v>1145</v>
      </c>
      <c r="B178" s="133" t="s">
        <v>37</v>
      </c>
      <c r="C178" s="133" t="s">
        <v>1134</v>
      </c>
      <c r="D178" s="134" t="s">
        <v>992</v>
      </c>
      <c r="E178" s="135">
        <v>1039653180</v>
      </c>
      <c r="F178" s="135">
        <f>VLOOKUP(E178,'[7]empleados de SENA MEDELLIN_ij'!C$4:C$257,1,0)</f>
        <v>1039653180</v>
      </c>
      <c r="G178" s="143" t="s">
        <v>1146</v>
      </c>
      <c r="H178" s="146">
        <v>45300</v>
      </c>
      <c r="I178" s="140">
        <f t="shared" si="22"/>
        <v>22</v>
      </c>
      <c r="J178" s="107">
        <v>2201173.4700000002</v>
      </c>
      <c r="K178" s="107">
        <v>2466855.1078290003</v>
      </c>
      <c r="L178" s="108">
        <f t="shared" si="23"/>
        <v>1809027.0790746002</v>
      </c>
      <c r="M178" s="108">
        <f t="shared" si="24"/>
        <v>180902.70790746005</v>
      </c>
      <c r="N178" s="108">
        <f t="shared" si="25"/>
        <v>34371.514502417413</v>
      </c>
      <c r="O178" s="108">
        <f t="shared" si="26"/>
        <v>2024301.3014844777</v>
      </c>
    </row>
    <row r="179" spans="1:15" ht="30.75" customHeight="1">
      <c r="A179" s="132">
        <v>207</v>
      </c>
      <c r="B179" s="133" t="s">
        <v>38</v>
      </c>
      <c r="C179" s="133" t="s">
        <v>1147</v>
      </c>
      <c r="D179" s="134" t="s">
        <v>948</v>
      </c>
      <c r="E179" s="138">
        <v>39288859</v>
      </c>
      <c r="F179" s="135">
        <f>VLOOKUP(E179,'[7]empleados de SENA MEDELLIN_ij'!C$4:C$257,1,0)</f>
        <v>39288859</v>
      </c>
      <c r="G179" s="137" t="s">
        <v>1148</v>
      </c>
      <c r="H179" s="146">
        <v>45306</v>
      </c>
      <c r="I179" s="140">
        <f>$I$3-H179+1</f>
        <v>16</v>
      </c>
      <c r="J179" s="107">
        <v>2201173.4700000002</v>
      </c>
      <c r="K179" s="107">
        <v>2466855.1078290003</v>
      </c>
      <c r="L179" s="108">
        <f t="shared" si="23"/>
        <v>1315656.0575088002</v>
      </c>
      <c r="M179" s="108">
        <f t="shared" si="24"/>
        <v>131565.60575088003</v>
      </c>
      <c r="N179" s="108">
        <f t="shared" si="25"/>
        <v>24997.465092667208</v>
      </c>
      <c r="O179" s="108">
        <f t="shared" si="26"/>
        <v>1472219.1283523473</v>
      </c>
    </row>
    <row r="180" spans="1:15" ht="30.75" customHeight="1">
      <c r="A180" s="132">
        <v>208</v>
      </c>
      <c r="B180" s="133" t="s">
        <v>38</v>
      </c>
      <c r="C180" s="133" t="s">
        <v>1147</v>
      </c>
      <c r="D180" s="134" t="s">
        <v>992</v>
      </c>
      <c r="E180" s="138">
        <v>1001339867</v>
      </c>
      <c r="F180" s="135">
        <f>VLOOKUP(E180,'[7]empleados de SENA MEDELLIN_ij'!C$4:C$257,1,0)</f>
        <v>1001339867</v>
      </c>
      <c r="G180" s="137" t="s">
        <v>1149</v>
      </c>
      <c r="H180" s="146">
        <v>45307</v>
      </c>
      <c r="I180" s="140">
        <f>$I$3-H180+1</f>
        <v>15</v>
      </c>
      <c r="J180" s="107">
        <v>2201173.4700000002</v>
      </c>
      <c r="K180" s="107">
        <v>2466855.1078290003</v>
      </c>
      <c r="L180" s="108">
        <f t="shared" si="23"/>
        <v>1233427.5539145002</v>
      </c>
      <c r="M180" s="108">
        <f t="shared" si="24"/>
        <v>123342.75539145002</v>
      </c>
      <c r="N180" s="108">
        <f t="shared" si="25"/>
        <v>23435.123524375504</v>
      </c>
      <c r="O180" s="108">
        <f t="shared" si="26"/>
        <v>1380205.4328303256</v>
      </c>
    </row>
    <row r="181" spans="1:15" ht="30.75" customHeight="1">
      <c r="A181" s="132">
        <v>210</v>
      </c>
      <c r="B181" s="133" t="s">
        <v>39</v>
      </c>
      <c r="C181" s="133" t="s">
        <v>1150</v>
      </c>
      <c r="D181" s="134" t="s">
        <v>948</v>
      </c>
      <c r="E181" s="135">
        <v>43655562</v>
      </c>
      <c r="F181" s="135">
        <f>VLOOKUP(E181,'[7]empleados de SENA MEDELLIN_ij'!C$4:C$257,1,0)</f>
        <v>43655562</v>
      </c>
      <c r="G181" s="144" t="s">
        <v>1151</v>
      </c>
      <c r="H181" s="146">
        <v>45296</v>
      </c>
      <c r="I181" s="140">
        <f t="shared" ref="I181:I187" si="27">$I$3-H181+1</f>
        <v>26</v>
      </c>
      <c r="J181" s="107">
        <v>2201173.4700000002</v>
      </c>
      <c r="K181" s="107">
        <v>2466855.1078290003</v>
      </c>
      <c r="L181" s="108">
        <f t="shared" si="23"/>
        <v>2137941.0934518003</v>
      </c>
      <c r="M181" s="108">
        <f t="shared" si="24"/>
        <v>213794.10934518004</v>
      </c>
      <c r="N181" s="108">
        <f t="shared" si="25"/>
        <v>40620.880775584206</v>
      </c>
      <c r="O181" s="108">
        <f t="shared" si="26"/>
        <v>2392356.0835725646</v>
      </c>
    </row>
    <row r="182" spans="1:15" ht="30.75" customHeight="1">
      <c r="A182" s="132">
        <v>211</v>
      </c>
      <c r="B182" s="133" t="s">
        <v>39</v>
      </c>
      <c r="C182" s="133" t="s">
        <v>1150</v>
      </c>
      <c r="D182" s="134" t="s">
        <v>948</v>
      </c>
      <c r="E182" s="135">
        <v>1098629705</v>
      </c>
      <c r="F182" s="135">
        <f>VLOOKUP(E182,'[7]empleados de SENA MEDELLIN_ij'!C$4:C$257,1,0)</f>
        <v>1098629705</v>
      </c>
      <c r="G182" s="143" t="s">
        <v>1152</v>
      </c>
      <c r="H182" s="146">
        <v>45296</v>
      </c>
      <c r="I182" s="140">
        <f t="shared" si="27"/>
        <v>26</v>
      </c>
      <c r="J182" s="107">
        <v>2201173.4700000002</v>
      </c>
      <c r="K182" s="107">
        <v>2466855.1078290003</v>
      </c>
      <c r="L182" s="108">
        <f t="shared" si="23"/>
        <v>2137941.0934518003</v>
      </c>
      <c r="M182" s="108">
        <f t="shared" si="24"/>
        <v>213794.10934518004</v>
      </c>
      <c r="N182" s="108">
        <f t="shared" si="25"/>
        <v>40620.880775584206</v>
      </c>
      <c r="O182" s="108">
        <f t="shared" si="26"/>
        <v>2392356.0835725646</v>
      </c>
    </row>
    <row r="183" spans="1:15" ht="30.75" customHeight="1">
      <c r="A183" s="132">
        <v>212</v>
      </c>
      <c r="B183" s="133" t="s">
        <v>39</v>
      </c>
      <c r="C183" s="133" t="s">
        <v>1150</v>
      </c>
      <c r="D183" s="134" t="s">
        <v>948</v>
      </c>
      <c r="E183" s="135">
        <v>1039682580</v>
      </c>
      <c r="F183" s="135">
        <f>VLOOKUP(E183,'[7]empleados de SENA MEDELLIN_ij'!C$4:C$257,1,0)</f>
        <v>1039682580</v>
      </c>
      <c r="G183" s="143" t="s">
        <v>1153</v>
      </c>
      <c r="H183" s="146">
        <v>45296</v>
      </c>
      <c r="I183" s="140">
        <f t="shared" si="27"/>
        <v>26</v>
      </c>
      <c r="J183" s="107">
        <v>2201173.4700000002</v>
      </c>
      <c r="K183" s="107">
        <v>2466855.1078290003</v>
      </c>
      <c r="L183" s="108">
        <f t="shared" si="23"/>
        <v>2137941.0934518003</v>
      </c>
      <c r="M183" s="108">
        <f t="shared" si="24"/>
        <v>213794.10934518004</v>
      </c>
      <c r="N183" s="108">
        <f t="shared" si="25"/>
        <v>40620.880775584206</v>
      </c>
      <c r="O183" s="108">
        <f t="shared" si="26"/>
        <v>2392356.0835725646</v>
      </c>
    </row>
    <row r="184" spans="1:15" ht="30.75" customHeight="1">
      <c r="A184" s="132">
        <v>213</v>
      </c>
      <c r="B184" s="133" t="s">
        <v>39</v>
      </c>
      <c r="C184" s="133" t="s">
        <v>1150</v>
      </c>
      <c r="D184" s="134" t="s">
        <v>948</v>
      </c>
      <c r="E184" s="135">
        <v>43654606</v>
      </c>
      <c r="F184" s="135">
        <f>VLOOKUP(E184,'[7]empleados de SENA MEDELLIN_ij'!C$4:C$257,1,0)</f>
        <v>43654606</v>
      </c>
      <c r="G184" s="143" t="s">
        <v>1154</v>
      </c>
      <c r="H184" s="146">
        <v>45296</v>
      </c>
      <c r="I184" s="140">
        <f t="shared" si="27"/>
        <v>26</v>
      </c>
      <c r="J184" s="107">
        <v>2201173.4700000002</v>
      </c>
      <c r="K184" s="107">
        <v>2466855.1078290003</v>
      </c>
      <c r="L184" s="108">
        <f t="shared" si="23"/>
        <v>2137941.0934518003</v>
      </c>
      <c r="M184" s="108">
        <f t="shared" si="24"/>
        <v>213794.10934518004</v>
      </c>
      <c r="N184" s="108">
        <f t="shared" si="25"/>
        <v>40620.880775584206</v>
      </c>
      <c r="O184" s="108">
        <f t="shared" si="26"/>
        <v>2392356.0835725646</v>
      </c>
    </row>
    <row r="185" spans="1:15" ht="30.75" customHeight="1">
      <c r="A185" s="132">
        <v>214</v>
      </c>
      <c r="B185" s="133" t="s">
        <v>39</v>
      </c>
      <c r="C185" s="133" t="s">
        <v>1150</v>
      </c>
      <c r="D185" s="134" t="s">
        <v>948</v>
      </c>
      <c r="E185" s="135">
        <v>8854308</v>
      </c>
      <c r="F185" s="135">
        <f>VLOOKUP(E185,'[7]empleados de SENA MEDELLIN_ij'!C$4:C$257,1,0)</f>
        <v>8854308</v>
      </c>
      <c r="G185" s="143" t="s">
        <v>1155</v>
      </c>
      <c r="H185" s="146">
        <v>45318</v>
      </c>
      <c r="I185" s="140">
        <f t="shared" si="27"/>
        <v>4</v>
      </c>
      <c r="J185" s="107">
        <v>2201173.4700000002</v>
      </c>
      <c r="K185" s="107">
        <v>2466855.1078290003</v>
      </c>
      <c r="L185" s="108">
        <f t="shared" si="23"/>
        <v>328914.01437720004</v>
      </c>
      <c r="M185" s="108">
        <f t="shared" si="24"/>
        <v>32891.401437720007</v>
      </c>
      <c r="N185" s="108">
        <f t="shared" si="25"/>
        <v>6249.3662731668019</v>
      </c>
      <c r="O185" s="108">
        <f t="shared" si="26"/>
        <v>368054.78208808682</v>
      </c>
    </row>
    <row r="186" spans="1:15" ht="30.75" customHeight="1">
      <c r="A186" s="132">
        <v>215</v>
      </c>
      <c r="B186" s="133" t="s">
        <v>39</v>
      </c>
      <c r="C186" s="133" t="s">
        <v>1150</v>
      </c>
      <c r="D186" s="134" t="s">
        <v>992</v>
      </c>
      <c r="E186" s="135">
        <v>71193371</v>
      </c>
      <c r="F186" s="135">
        <f>VLOOKUP(E186,'[7]empleados de SENA MEDELLIN_ij'!C$4:C$257,1,0)</f>
        <v>71193371</v>
      </c>
      <c r="G186" s="143" t="s">
        <v>1156</v>
      </c>
      <c r="H186" s="146">
        <v>45300</v>
      </c>
      <c r="I186" s="140">
        <f t="shared" si="27"/>
        <v>22</v>
      </c>
      <c r="J186" s="107">
        <v>2201173.4700000002</v>
      </c>
      <c r="K186" s="107">
        <v>2466855.1078290003</v>
      </c>
      <c r="L186" s="108">
        <f t="shared" si="23"/>
        <v>1809027.0790746002</v>
      </c>
      <c r="M186" s="108">
        <f t="shared" si="24"/>
        <v>180902.70790746005</v>
      </c>
      <c r="N186" s="108">
        <f t="shared" si="25"/>
        <v>34371.514502417413</v>
      </c>
      <c r="O186" s="108">
        <f t="shared" si="26"/>
        <v>2024301.3014844777</v>
      </c>
    </row>
    <row r="187" spans="1:15" ht="30.75" customHeight="1">
      <c r="A187" s="132">
        <v>216</v>
      </c>
      <c r="B187" s="133" t="s">
        <v>39</v>
      </c>
      <c r="C187" s="133" t="s">
        <v>1150</v>
      </c>
      <c r="D187" s="134" t="s">
        <v>992</v>
      </c>
      <c r="E187" s="135">
        <v>1007405117</v>
      </c>
      <c r="F187" s="135">
        <f>VLOOKUP(E187,'[7]empleados de SENA MEDELLIN_ij'!C$4:C$257,1,0)</f>
        <v>1007405117</v>
      </c>
      <c r="G187" s="143" t="s">
        <v>1157</v>
      </c>
      <c r="H187" s="146">
        <v>45315</v>
      </c>
      <c r="I187" s="140">
        <f t="shared" si="27"/>
        <v>7</v>
      </c>
      <c r="J187" s="107">
        <v>2201173.4700000002</v>
      </c>
      <c r="K187" s="107">
        <v>2466855.1078290003</v>
      </c>
      <c r="L187" s="108">
        <f t="shared" si="23"/>
        <v>575599.52516010008</v>
      </c>
      <c r="M187" s="108">
        <f t="shared" si="24"/>
        <v>57559.952516010009</v>
      </c>
      <c r="N187" s="108">
        <f t="shared" si="25"/>
        <v>10936.390978041902</v>
      </c>
      <c r="O187" s="108">
        <f t="shared" si="26"/>
        <v>644095.86865415203</v>
      </c>
    </row>
    <row r="188" spans="1:15" ht="30.75" customHeight="1">
      <c r="A188" s="132">
        <v>218</v>
      </c>
      <c r="B188" s="133" t="s">
        <v>40</v>
      </c>
      <c r="C188" s="133" t="s">
        <v>1158</v>
      </c>
      <c r="D188" s="134" t="s">
        <v>992</v>
      </c>
      <c r="E188" s="135">
        <v>71172911</v>
      </c>
      <c r="F188" s="135">
        <f>VLOOKUP(E188,'[7]empleados de SENA MEDELLIN_ij'!C$4:C$257,1,0)</f>
        <v>71172911</v>
      </c>
      <c r="G188" s="143" t="s">
        <v>1159</v>
      </c>
      <c r="H188" s="146">
        <v>45296</v>
      </c>
      <c r="I188" s="140">
        <f t="shared" ref="I188:I197" si="28">$I$3-H188+1</f>
        <v>26</v>
      </c>
      <c r="J188" s="107">
        <v>2201173.4700000002</v>
      </c>
      <c r="K188" s="107">
        <v>2466855.1078290003</v>
      </c>
      <c r="L188" s="108">
        <f t="shared" si="23"/>
        <v>2137941.0934518003</v>
      </c>
      <c r="M188" s="108">
        <f t="shared" si="24"/>
        <v>213794.10934518004</v>
      </c>
      <c r="N188" s="108">
        <f t="shared" si="25"/>
        <v>40620.880775584206</v>
      </c>
      <c r="O188" s="108">
        <f t="shared" si="26"/>
        <v>2392356.0835725646</v>
      </c>
    </row>
    <row r="189" spans="1:15" ht="30.75" customHeight="1">
      <c r="A189" s="132">
        <v>219</v>
      </c>
      <c r="B189" s="133" t="s">
        <v>41</v>
      </c>
      <c r="C189" s="133" t="s">
        <v>1160</v>
      </c>
      <c r="D189" s="134" t="s">
        <v>948</v>
      </c>
      <c r="E189" s="135">
        <v>1038546322</v>
      </c>
      <c r="F189" s="135">
        <f>VLOOKUP(E189,'[7]empleados de SENA MEDELLIN_ij'!C$4:C$257,1,0)</f>
        <v>1038546322</v>
      </c>
      <c r="G189" s="143" t="s">
        <v>1161</v>
      </c>
      <c r="H189" s="146">
        <v>45316</v>
      </c>
      <c r="I189" s="140">
        <f t="shared" si="28"/>
        <v>6</v>
      </c>
      <c r="J189" s="107">
        <v>2201173.4700000002</v>
      </c>
      <c r="K189" s="107">
        <v>2466855.1078290003</v>
      </c>
      <c r="L189" s="108">
        <f t="shared" si="23"/>
        <v>493371.02156580007</v>
      </c>
      <c r="M189" s="108">
        <f t="shared" si="24"/>
        <v>49337.102156580011</v>
      </c>
      <c r="N189" s="108">
        <f t="shared" si="25"/>
        <v>9374.0494097502014</v>
      </c>
      <c r="O189" s="108">
        <f t="shared" si="26"/>
        <v>552082.17313213018</v>
      </c>
    </row>
    <row r="190" spans="1:15" ht="30.75" customHeight="1">
      <c r="A190" s="132">
        <v>220</v>
      </c>
      <c r="B190" s="133" t="s">
        <v>42</v>
      </c>
      <c r="C190" s="133" t="s">
        <v>1162</v>
      </c>
      <c r="D190" s="134" t="s">
        <v>948</v>
      </c>
      <c r="E190" s="135">
        <v>42939755</v>
      </c>
      <c r="F190" s="135">
        <f>VLOOKUP(E190,'[7]empleados de SENA MEDELLIN_ij'!C$4:C$257,1,0)</f>
        <v>42939755</v>
      </c>
      <c r="G190" s="143" t="s">
        <v>1163</v>
      </c>
      <c r="H190" s="146">
        <v>45311</v>
      </c>
      <c r="I190" s="140">
        <f t="shared" si="28"/>
        <v>11</v>
      </c>
      <c r="J190" s="107">
        <v>2201173.4700000002</v>
      </c>
      <c r="K190" s="107">
        <v>2466855.1078290003</v>
      </c>
      <c r="L190" s="108">
        <f t="shared" si="23"/>
        <v>904513.53953730012</v>
      </c>
      <c r="M190" s="108">
        <f t="shared" si="24"/>
        <v>90451.353953730024</v>
      </c>
      <c r="N190" s="108">
        <f t="shared" si="25"/>
        <v>17185.757251208706</v>
      </c>
      <c r="O190" s="108">
        <f t="shared" si="26"/>
        <v>1012150.6507422389</v>
      </c>
    </row>
    <row r="191" spans="1:15" ht="30.75" customHeight="1">
      <c r="A191" s="132">
        <v>221</v>
      </c>
      <c r="B191" s="133" t="s">
        <v>42</v>
      </c>
      <c r="C191" s="133" t="s">
        <v>1162</v>
      </c>
      <c r="D191" s="134" t="s">
        <v>992</v>
      </c>
      <c r="E191" s="135">
        <v>1046908233</v>
      </c>
      <c r="F191" s="135">
        <f>VLOOKUP(E191,'[7]empleados de SENA MEDELLIN_ij'!C$4:C$257,1,0)</f>
        <v>1046908233</v>
      </c>
      <c r="G191" s="143" t="s">
        <v>1164</v>
      </c>
      <c r="H191" s="146">
        <v>45300</v>
      </c>
      <c r="I191" s="140">
        <f t="shared" si="28"/>
        <v>22</v>
      </c>
      <c r="J191" s="107">
        <v>2201173.4700000002</v>
      </c>
      <c r="K191" s="107">
        <v>2466855.1078290003</v>
      </c>
      <c r="L191" s="108">
        <f t="shared" si="23"/>
        <v>1809027.0790746002</v>
      </c>
      <c r="M191" s="108">
        <f t="shared" si="24"/>
        <v>180902.70790746005</v>
      </c>
      <c r="N191" s="108">
        <f t="shared" si="25"/>
        <v>34371.514502417413</v>
      </c>
      <c r="O191" s="108">
        <f t="shared" si="26"/>
        <v>2024301.3014844777</v>
      </c>
    </row>
    <row r="192" spans="1:15" ht="30.75" customHeight="1">
      <c r="A192" s="132">
        <v>222</v>
      </c>
      <c r="B192" s="133" t="s">
        <v>43</v>
      </c>
      <c r="C192" s="133" t="s">
        <v>1165</v>
      </c>
      <c r="D192" s="134" t="s">
        <v>948</v>
      </c>
      <c r="E192" s="135">
        <v>1007350885</v>
      </c>
      <c r="F192" s="135">
        <f>VLOOKUP(E192,'[7]empleados de SENA MEDELLIN_ij'!C$4:C$257,1,0)</f>
        <v>1007350885</v>
      </c>
      <c r="G192" s="143" t="s">
        <v>1166</v>
      </c>
      <c r="H192" s="146">
        <v>45304</v>
      </c>
      <c r="I192" s="140">
        <f t="shared" si="28"/>
        <v>18</v>
      </c>
      <c r="J192" s="107">
        <v>2201173.4700000002</v>
      </c>
      <c r="K192" s="107">
        <v>2466855.1078290003</v>
      </c>
      <c r="L192" s="108">
        <f t="shared" si="23"/>
        <v>1480113.0646974002</v>
      </c>
      <c r="M192" s="108">
        <f t="shared" si="24"/>
        <v>148011.30646974003</v>
      </c>
      <c r="N192" s="108">
        <f t="shared" si="25"/>
        <v>28122.148229250604</v>
      </c>
      <c r="O192" s="108">
        <f t="shared" si="26"/>
        <v>1656246.519396391</v>
      </c>
    </row>
    <row r="193" spans="1:15" ht="30.75" customHeight="1">
      <c r="A193" s="132">
        <v>223</v>
      </c>
      <c r="B193" s="133" t="s">
        <v>43</v>
      </c>
      <c r="C193" s="133" t="s">
        <v>1165</v>
      </c>
      <c r="D193" s="134" t="s">
        <v>948</v>
      </c>
      <c r="E193" s="135">
        <v>43893879</v>
      </c>
      <c r="F193" s="135">
        <f>VLOOKUP(E193,'[7]empleados de SENA MEDELLIN_ij'!C$4:C$257,1,0)</f>
        <v>43893879</v>
      </c>
      <c r="G193" s="143" t="s">
        <v>1167</v>
      </c>
      <c r="H193" s="146">
        <v>45304</v>
      </c>
      <c r="I193" s="140">
        <f t="shared" si="28"/>
        <v>18</v>
      </c>
      <c r="J193" s="107">
        <v>2201173.4700000002</v>
      </c>
      <c r="K193" s="107">
        <v>2466855.1078290003</v>
      </c>
      <c r="L193" s="108">
        <f t="shared" si="23"/>
        <v>1480113.0646974002</v>
      </c>
      <c r="M193" s="108">
        <f t="shared" si="24"/>
        <v>148011.30646974003</v>
      </c>
      <c r="N193" s="108">
        <f t="shared" si="25"/>
        <v>28122.148229250604</v>
      </c>
      <c r="O193" s="108">
        <f t="shared" si="26"/>
        <v>1656246.519396391</v>
      </c>
    </row>
    <row r="194" spans="1:15" ht="30.75" customHeight="1">
      <c r="A194" s="132">
        <v>224</v>
      </c>
      <c r="B194" s="133" t="s">
        <v>43</v>
      </c>
      <c r="C194" s="133" t="s">
        <v>1165</v>
      </c>
      <c r="D194" s="134" t="s">
        <v>948</v>
      </c>
      <c r="E194" s="135">
        <v>1040490940</v>
      </c>
      <c r="F194" s="135">
        <f>VLOOKUP(E194,'[7]empleados de SENA MEDELLIN_ij'!C$4:C$257,1,0)</f>
        <v>1040490940</v>
      </c>
      <c r="G194" s="143" t="s">
        <v>1168</v>
      </c>
      <c r="H194" s="146">
        <v>45309</v>
      </c>
      <c r="I194" s="140">
        <f t="shared" si="28"/>
        <v>13</v>
      </c>
      <c r="J194" s="107">
        <v>2201173.4700000002</v>
      </c>
      <c r="K194" s="107">
        <v>2466855.1078290003</v>
      </c>
      <c r="L194" s="108">
        <f t="shared" si="23"/>
        <v>1068970.5467259001</v>
      </c>
      <c r="M194" s="108">
        <f t="shared" si="24"/>
        <v>106897.05467259002</v>
      </c>
      <c r="N194" s="108">
        <f t="shared" si="25"/>
        <v>20310.440387792103</v>
      </c>
      <c r="O194" s="108">
        <f t="shared" si="26"/>
        <v>1196178.0417862823</v>
      </c>
    </row>
    <row r="195" spans="1:15" ht="30.75" customHeight="1">
      <c r="A195" s="132">
        <v>225</v>
      </c>
      <c r="B195" s="133" t="s">
        <v>43</v>
      </c>
      <c r="C195" s="133" t="s">
        <v>1165</v>
      </c>
      <c r="D195" s="134" t="s">
        <v>992</v>
      </c>
      <c r="E195" s="135">
        <v>71945695</v>
      </c>
      <c r="F195" s="135">
        <f>VLOOKUP(E195,'[7]empleados de SENA MEDELLIN_ij'!C$4:C$257,1,0)</f>
        <v>71945695</v>
      </c>
      <c r="G195" s="143" t="s">
        <v>1169</v>
      </c>
      <c r="H195" s="146">
        <v>45304</v>
      </c>
      <c r="I195" s="140">
        <f t="shared" si="28"/>
        <v>18</v>
      </c>
      <c r="J195" s="107">
        <v>2201173.4700000002</v>
      </c>
      <c r="K195" s="107">
        <v>2466855.1078290003</v>
      </c>
      <c r="L195" s="108">
        <f t="shared" si="23"/>
        <v>1480113.0646974002</v>
      </c>
      <c r="M195" s="108">
        <f t="shared" si="24"/>
        <v>148011.30646974003</v>
      </c>
      <c r="N195" s="108">
        <f t="shared" si="25"/>
        <v>28122.148229250604</v>
      </c>
      <c r="O195" s="108">
        <f t="shared" si="26"/>
        <v>1656246.519396391</v>
      </c>
    </row>
    <row r="196" spans="1:15" ht="30.75" customHeight="1">
      <c r="A196" s="132">
        <v>226</v>
      </c>
      <c r="B196" s="133" t="s">
        <v>43</v>
      </c>
      <c r="C196" s="133" t="s">
        <v>1165</v>
      </c>
      <c r="D196" s="134" t="s">
        <v>992</v>
      </c>
      <c r="E196" s="135">
        <v>1040493309</v>
      </c>
      <c r="F196" s="135">
        <f>VLOOKUP(E196,'[7]empleados de SENA MEDELLIN_ij'!C$4:C$257,1,0)</f>
        <v>1040493309</v>
      </c>
      <c r="G196" s="143" t="s">
        <v>1170</v>
      </c>
      <c r="H196" s="146">
        <v>45304</v>
      </c>
      <c r="I196" s="140">
        <f t="shared" si="28"/>
        <v>18</v>
      </c>
      <c r="J196" s="107">
        <v>2201173.4700000002</v>
      </c>
      <c r="K196" s="107">
        <v>2466855.1078290003</v>
      </c>
      <c r="L196" s="108">
        <f t="shared" si="23"/>
        <v>1480113.0646974002</v>
      </c>
      <c r="M196" s="108">
        <f t="shared" si="24"/>
        <v>148011.30646974003</v>
      </c>
      <c r="N196" s="108">
        <f t="shared" si="25"/>
        <v>28122.148229250604</v>
      </c>
      <c r="O196" s="108">
        <f t="shared" si="26"/>
        <v>1656246.519396391</v>
      </c>
    </row>
    <row r="197" spans="1:15" ht="30.75" customHeight="1">
      <c r="A197" s="132">
        <v>227</v>
      </c>
      <c r="B197" s="133" t="s">
        <v>44</v>
      </c>
      <c r="C197" s="133" t="s">
        <v>1171</v>
      </c>
      <c r="D197" s="134" t="s">
        <v>948</v>
      </c>
      <c r="E197" s="135">
        <v>43897057</v>
      </c>
      <c r="F197" s="135">
        <f>VLOOKUP(E197,'[7]empleados de SENA MEDELLIN_ij'!C$4:C$257,1,0)</f>
        <v>43897057</v>
      </c>
      <c r="G197" s="143" t="s">
        <v>1172</v>
      </c>
      <c r="H197" s="146">
        <v>45304</v>
      </c>
      <c r="I197" s="140">
        <f t="shared" si="28"/>
        <v>18</v>
      </c>
      <c r="J197" s="107">
        <v>2201173.4700000002</v>
      </c>
      <c r="K197" s="107">
        <v>2466855.1078290003</v>
      </c>
      <c r="L197" s="108">
        <f t="shared" si="23"/>
        <v>1480113.0646974002</v>
      </c>
      <c r="M197" s="108">
        <f t="shared" si="24"/>
        <v>148011.30646974003</v>
      </c>
      <c r="N197" s="108">
        <f t="shared" si="25"/>
        <v>28122.148229250604</v>
      </c>
      <c r="O197" s="108">
        <f t="shared" si="26"/>
        <v>1656246.519396391</v>
      </c>
    </row>
    <row r="198" spans="1:15" ht="30.75" customHeight="1">
      <c r="A198" s="132">
        <v>229</v>
      </c>
      <c r="B198" s="133" t="s">
        <v>44</v>
      </c>
      <c r="C198" s="133" t="s">
        <v>1173</v>
      </c>
      <c r="D198" s="134" t="s">
        <v>992</v>
      </c>
      <c r="E198" s="135">
        <v>1073976622</v>
      </c>
      <c r="F198" s="135">
        <f>VLOOKUP(E198,'[7]empleados de SENA MEDELLIN_ij'!C$4:C$257,1,0)</f>
        <v>1073976622</v>
      </c>
      <c r="G198" s="143" t="s">
        <v>1174</v>
      </c>
      <c r="H198" s="146">
        <v>45304</v>
      </c>
      <c r="I198" s="140">
        <f>$I$3-H198+1</f>
        <v>18</v>
      </c>
      <c r="J198" s="107">
        <v>2201173.4700000002</v>
      </c>
      <c r="K198" s="107">
        <v>2466855.1078290003</v>
      </c>
      <c r="L198" s="108">
        <f t="shared" si="23"/>
        <v>1480113.0646974002</v>
      </c>
      <c r="M198" s="108">
        <f t="shared" si="24"/>
        <v>148011.30646974003</v>
      </c>
      <c r="N198" s="108">
        <f t="shared" si="25"/>
        <v>28122.148229250604</v>
      </c>
      <c r="O198" s="108">
        <f t="shared" si="26"/>
        <v>1656246.519396391</v>
      </c>
    </row>
    <row r="199" spans="1:15" ht="30.75" customHeight="1">
      <c r="A199" s="132">
        <v>230</v>
      </c>
      <c r="B199" s="133" t="s">
        <v>44</v>
      </c>
      <c r="C199" s="133" t="s">
        <v>1173</v>
      </c>
      <c r="D199" s="134" t="s">
        <v>992</v>
      </c>
      <c r="E199" s="135">
        <v>1040513154</v>
      </c>
      <c r="F199" s="135">
        <f>VLOOKUP(E199,'[7]empleados de SENA MEDELLIN_ij'!C$4:C$257,1,0)</f>
        <v>1040513154</v>
      </c>
      <c r="G199" s="143" t="s">
        <v>1175</v>
      </c>
      <c r="H199" s="146">
        <v>45304</v>
      </c>
      <c r="I199" s="140">
        <f>$I$3-H199+1</f>
        <v>18</v>
      </c>
      <c r="J199" s="107">
        <v>2201173.4700000002</v>
      </c>
      <c r="K199" s="107">
        <v>2466855.1078290003</v>
      </c>
      <c r="L199" s="108">
        <f t="shared" si="23"/>
        <v>1480113.0646974002</v>
      </c>
      <c r="M199" s="108">
        <f t="shared" si="24"/>
        <v>148011.30646974003</v>
      </c>
      <c r="N199" s="108">
        <f t="shared" si="25"/>
        <v>28122.148229250604</v>
      </c>
      <c r="O199" s="108">
        <f t="shared" si="26"/>
        <v>1656246.519396391</v>
      </c>
    </row>
    <row r="200" spans="1:15" ht="30.75" customHeight="1">
      <c r="A200" s="132">
        <v>231</v>
      </c>
      <c r="B200" s="133" t="s">
        <v>936</v>
      </c>
      <c r="C200" s="133" t="s">
        <v>1176</v>
      </c>
      <c r="D200" s="134" t="s">
        <v>948</v>
      </c>
      <c r="E200" s="142">
        <v>46646877</v>
      </c>
      <c r="F200" s="135">
        <f>VLOOKUP(E200,'[7]empleados de SENA MEDELLIN_ij'!C$4:C$257,1,0)</f>
        <v>46646877</v>
      </c>
      <c r="G200" s="136" t="s">
        <v>1177</v>
      </c>
      <c r="H200" s="151">
        <v>45303</v>
      </c>
      <c r="I200" s="140">
        <f>$I$3-H200+1</f>
        <v>19</v>
      </c>
      <c r="J200" s="107">
        <v>2201173.4700000002</v>
      </c>
      <c r="K200" s="107">
        <v>2466855.1078290003</v>
      </c>
      <c r="L200" s="108">
        <f t="shared" si="23"/>
        <v>1562341.5682917002</v>
      </c>
      <c r="M200" s="108">
        <f t="shared" si="24"/>
        <v>156234.15682917004</v>
      </c>
      <c r="N200" s="108">
        <f t="shared" si="25"/>
        <v>29684.489797542308</v>
      </c>
      <c r="O200" s="108">
        <f t="shared" si="26"/>
        <v>1748260.2149184125</v>
      </c>
    </row>
    <row r="201" spans="1:15" ht="30.75" customHeight="1">
      <c r="A201" s="132">
        <v>231</v>
      </c>
      <c r="B201" s="133" t="s">
        <v>936</v>
      </c>
      <c r="C201" s="133" t="s">
        <v>1176</v>
      </c>
      <c r="D201" s="134" t="s">
        <v>948</v>
      </c>
      <c r="E201" s="135">
        <v>46645581</v>
      </c>
      <c r="F201" s="135">
        <f>VLOOKUP(E201,'[7]empleados de SENA MEDELLIN_ij'!C$4:C$257,1,0)</f>
        <v>46645581</v>
      </c>
      <c r="G201" s="136" t="s">
        <v>1178</v>
      </c>
      <c r="H201" s="151">
        <v>45303</v>
      </c>
      <c r="I201" s="140">
        <f>$I$3-H201+1</f>
        <v>19</v>
      </c>
      <c r="J201" s="107">
        <v>2201173.4700000002</v>
      </c>
      <c r="K201" s="107">
        <v>2466855.1078290003</v>
      </c>
      <c r="L201" s="108">
        <f t="shared" si="23"/>
        <v>1562341.5682917002</v>
      </c>
      <c r="M201" s="108">
        <f t="shared" si="24"/>
        <v>156234.15682917004</v>
      </c>
      <c r="N201" s="108">
        <f t="shared" si="25"/>
        <v>29684.489797542308</v>
      </c>
      <c r="O201" s="108">
        <f t="shared" si="26"/>
        <v>1748260.2149184125</v>
      </c>
    </row>
    <row r="202" spans="1:15">
      <c r="L202" s="108">
        <f>SUM(L5:L201)</f>
        <v>301038551.65873241</v>
      </c>
      <c r="M202" s="108">
        <f>SUM(M5:M201)</f>
        <v>30103855.165873177</v>
      </c>
      <c r="N202" s="108">
        <f>SUM(N5:N201)</f>
        <v>5719732.4815159161</v>
      </c>
      <c r="O202" s="108">
        <f>SUM(O5:O201)</f>
        <v>336862139.30612123</v>
      </c>
    </row>
    <row r="204" spans="1:15" ht="15.75">
      <c r="L204">
        <f>SUBTOTAL(9,L5:L201)</f>
        <v>301038551.65873241</v>
      </c>
      <c r="M204"/>
      <c r="N204"/>
      <c r="O204"/>
    </row>
    <row r="205" spans="1:15" ht="15.75">
      <c r="L205"/>
      <c r="M205"/>
      <c r="N205"/>
      <c r="O205"/>
    </row>
  </sheetData>
  <sheetProtection algorithmName="SHA-512" hashValue="LUF1qRyES8wd6ACFVpYurZP4ZsLdd9xtkO16BKpdIlv387KOwaPyrz7IXSDAdnvZ6+PW135rh924EWrYR6z7LA==" saltValue="9SCrivrKf8YlPuXg6vhlYw==" spinCount="100000" sheet="1" objects="1" scenarios="1"/>
  <autoFilter ref="B4:I202" xr:uid="{A4CECFB2-EC82-45ED-A1B4-53B0BF86EF39}"/>
  <conditionalFormatting sqref="D5:D55 D73:D201">
    <cfRule type="containsText" dxfId="36" priority="61" operator="containsText" text="OPERARIO ASEO">
      <formula>NOT(ISERROR(SEARCH("OPERARIO ASEO",D5)))</formula>
    </cfRule>
  </conditionalFormatting>
  <conditionalFormatting sqref="D48:D55 D112:D113 D132:D139 D146 D153 D161:D165 D174:D180 D186:D188 D198:D199">
    <cfRule type="containsText" dxfId="35" priority="60" operator="containsText" text="OPERARIO MANTENIMIENTO">
      <formula>NOT(ISERROR(SEARCH("OPERARIO MANTENIMIENTO",D48)))</formula>
    </cfRule>
  </conditionalFormatting>
  <conditionalFormatting sqref="D57:D61">
    <cfRule type="containsText" dxfId="34" priority="59" operator="containsText" text="OPERARIO ASEO">
      <formula>NOT(ISERROR(SEARCH("OPERARIO ASEO",D57)))</formula>
    </cfRule>
  </conditionalFormatting>
  <conditionalFormatting sqref="D58">
    <cfRule type="containsText" dxfId="33" priority="58" operator="containsText" text="OPERARIO MANTENIMIENTO">
      <formula>NOT(ISERROR(SEARCH("OPERARIO MANTENIMIENTO",D58)))</formula>
    </cfRule>
  </conditionalFormatting>
  <conditionalFormatting sqref="D62:D72">
    <cfRule type="containsText" dxfId="32" priority="53" operator="containsText" text="OPERARIO ASEO">
      <formula>NOT(ISERROR(SEARCH("OPERARIO ASEO",D62)))</formula>
    </cfRule>
  </conditionalFormatting>
  <conditionalFormatting sqref="D69:D71">
    <cfRule type="containsText" dxfId="31" priority="52" operator="containsText" text="OPERARIO MANTENIMIENTO">
      <formula>NOT(ISERROR(SEARCH("OPERARIO MANTENIMIENTO",D69)))</formula>
    </cfRule>
  </conditionalFormatting>
  <conditionalFormatting sqref="D77:D79">
    <cfRule type="containsText" dxfId="30" priority="50" operator="containsText" text="OPERARIO MANTENIMIENTO">
      <formula>NOT(ISERROR(SEARCH("OPERARIO MANTENIMIENTO",D77)))</formula>
    </cfRule>
  </conditionalFormatting>
  <conditionalFormatting sqref="D82 D84 D87:D95 D97 D99">
    <cfRule type="containsText" dxfId="29" priority="48" operator="containsText" text="OPERARIO MANTENIMIENTO">
      <formula>NOT(ISERROR(SEARCH("OPERARIO MANTENIMIENTO",D82)))</formula>
    </cfRule>
  </conditionalFormatting>
  <conditionalFormatting sqref="D101">
    <cfRule type="containsText" dxfId="28" priority="46" operator="containsText" text="OPERARIO MANTENIMIENTO">
      <formula>NOT(ISERROR(SEARCH("OPERARIO MANTENIMIENTO",D101)))</formula>
    </cfRule>
  </conditionalFormatting>
  <conditionalFormatting sqref="D119 D123">
    <cfRule type="containsText" dxfId="27" priority="44" operator="containsText" text="OPERARIO MANTENIMIENTO">
      <formula>NOT(ISERROR(SEARCH("OPERARIO MANTENIMIENTO",D119)))</formula>
    </cfRule>
  </conditionalFormatting>
  <conditionalFormatting sqref="D167">
    <cfRule type="containsText" dxfId="26" priority="38" operator="containsText" text="OPERARIO MANTENIMIENTO">
      <formula>NOT(ISERROR(SEARCH("OPERARIO MANTENIMIENTO",D167)))</formula>
    </cfRule>
  </conditionalFormatting>
  <conditionalFormatting sqref="D171">
    <cfRule type="containsText" dxfId="25" priority="36" operator="containsText" text="OPERARIO MANTENIMIENTO">
      <formula>NOT(ISERROR(SEARCH("OPERARIO MANTENIMIENTO",D171)))</formula>
    </cfRule>
  </conditionalFormatting>
  <conditionalFormatting sqref="D190:D191">
    <cfRule type="containsText" dxfId="24" priority="34" operator="containsText" text="OPERARIO MANTENIMIENTO">
      <formula>NOT(ISERROR(SEARCH("OPERARIO MANTENIMIENTO",D190)))</formula>
    </cfRule>
  </conditionalFormatting>
  <conditionalFormatting sqref="D195:D196">
    <cfRule type="containsText" dxfId="23" priority="32" operator="containsText" text="OPERARIO MANTENIMIENTO">
      <formula>NOT(ISERROR(SEARCH("OPERARIO MANTENIMIENTO",D195)))</formula>
    </cfRule>
  </conditionalFormatting>
  <conditionalFormatting sqref="E45">
    <cfRule type="duplicateValues" dxfId="22" priority="16"/>
    <cfRule type="duplicateValues" dxfId="21" priority="17"/>
  </conditionalFormatting>
  <conditionalFormatting sqref="E54">
    <cfRule type="duplicateValues" dxfId="20" priority="14"/>
    <cfRule type="duplicateValues" dxfId="19" priority="15"/>
  </conditionalFormatting>
  <conditionalFormatting sqref="E57:E58">
    <cfRule type="duplicateValues" dxfId="18" priority="12"/>
    <cfRule type="duplicateValues" dxfId="17" priority="13"/>
  </conditionalFormatting>
  <conditionalFormatting sqref="E61">
    <cfRule type="duplicateValues" dxfId="16" priority="24"/>
    <cfRule type="duplicateValues" dxfId="15" priority="23"/>
  </conditionalFormatting>
  <conditionalFormatting sqref="E109">
    <cfRule type="duplicateValues" dxfId="14" priority="21"/>
    <cfRule type="duplicateValues" dxfId="13" priority="22"/>
  </conditionalFormatting>
  <conditionalFormatting sqref="E110 E55">
    <cfRule type="duplicateValues" dxfId="12" priority="10"/>
    <cfRule type="duplicateValues" dxfId="11" priority="11"/>
  </conditionalFormatting>
  <conditionalFormatting sqref="E111">
    <cfRule type="duplicateValues" dxfId="10" priority="6"/>
    <cfRule type="duplicateValues" dxfId="9" priority="7"/>
  </conditionalFormatting>
  <conditionalFormatting sqref="E137">
    <cfRule type="duplicateValues" dxfId="8" priority="28"/>
    <cfRule type="duplicateValues" dxfId="7" priority="27"/>
  </conditionalFormatting>
  <conditionalFormatting sqref="E140">
    <cfRule type="duplicateValues" dxfId="6" priority="29"/>
  </conditionalFormatting>
  <conditionalFormatting sqref="E202:F1048576 E23:E35 E1:F3 E5:F5 E62:E108 E37:E44 E48:E53 E56 E59:E60 E112:E114 E137:E199 E6:E20 F6:F201">
    <cfRule type="duplicateValues" dxfId="5" priority="63"/>
    <cfRule type="duplicateValues" dxfId="4" priority="62"/>
  </conditionalFormatting>
  <conditionalFormatting sqref="G111">
    <cfRule type="duplicateValues" priority="5"/>
    <cfRule type="duplicateValues" dxfId="3" priority="4"/>
    <cfRule type="duplicateValues" dxfId="2" priority="3"/>
  </conditionalFormatting>
  <conditionalFormatting sqref="G134:G1048576 G112:G132 G1:G44 G48:G53 G56 G59:G109">
    <cfRule type="duplicateValues" priority="20"/>
    <cfRule type="duplicateValues" dxfId="1" priority="19"/>
    <cfRule type="duplicateValues" dxfId="0" priority="18"/>
  </conditionalFormatting>
  <printOptions horizontalCentered="1" verticalCentered="1"/>
  <pageMargins left="7.874015748031496E-2" right="7.874015748031496E-2" top="7.874015748031496E-2" bottom="7.874015748031496E-2" header="0" footer="0"/>
  <pageSetup paperSize="5" scale="55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A886-695F-45DD-AED7-96D0D891CEC6}">
  <dimension ref="A2:F72"/>
  <sheetViews>
    <sheetView workbookViewId="0">
      <selection activeCell="C2" sqref="C2:C72"/>
    </sheetView>
  </sheetViews>
  <sheetFormatPr baseColWidth="10" defaultColWidth="11" defaultRowHeight="15.75"/>
  <cols>
    <col min="1" max="1" width="13.625" style="45" bestFit="1" customWidth="1"/>
    <col min="2" max="2" width="13.625" style="45" customWidth="1"/>
    <col min="3" max="3" width="13.25" customWidth="1"/>
  </cols>
  <sheetData>
    <row r="2" spans="1:6">
      <c r="A2" s="45">
        <v>7398.4</v>
      </c>
      <c r="B2" s="46">
        <v>1</v>
      </c>
      <c r="C2" s="47">
        <f>A2/B2</f>
        <v>7398.4</v>
      </c>
      <c r="D2" s="45">
        <v>7398.4</v>
      </c>
      <c r="F2">
        <f>VLOOKUP(D2,C2:C$72,1,0)</f>
        <v>7398.4</v>
      </c>
    </row>
    <row r="3" spans="1:6">
      <c r="A3" s="45">
        <v>20996.25</v>
      </c>
      <c r="B3" s="46">
        <v>5</v>
      </c>
      <c r="C3" s="47">
        <f t="shared" ref="C3:C66" si="0">A3/B3</f>
        <v>4199.25</v>
      </c>
      <c r="D3" s="45">
        <v>4199.25</v>
      </c>
      <c r="F3">
        <f>VLOOKUP(D3,C3:C$72,1,0)</f>
        <v>4199.25</v>
      </c>
    </row>
    <row r="4" spans="1:6">
      <c r="A4" s="45">
        <v>8860.7999999999993</v>
      </c>
      <c r="B4" s="46">
        <v>6</v>
      </c>
      <c r="C4" s="47">
        <f t="shared" si="0"/>
        <v>1476.8</v>
      </c>
      <c r="D4" s="45">
        <v>1476.8</v>
      </c>
      <c r="F4">
        <f>VLOOKUP(D4,C4:C$72,1,0)</f>
        <v>1476.8</v>
      </c>
    </row>
    <row r="5" spans="1:6">
      <c r="A5" s="45">
        <v>26743.5</v>
      </c>
      <c r="B5" s="46">
        <v>18</v>
      </c>
      <c r="C5" s="47">
        <f t="shared" si="0"/>
        <v>1485.75</v>
      </c>
      <c r="D5" s="45">
        <v>1485.75</v>
      </c>
      <c r="F5">
        <f>VLOOKUP(D5,C5:C$72,1,0)</f>
        <v>1485.75</v>
      </c>
    </row>
    <row r="6" spans="1:6">
      <c r="A6" s="45">
        <v>39645</v>
      </c>
      <c r="B6" s="46">
        <v>4</v>
      </c>
      <c r="C6" s="47">
        <f t="shared" si="0"/>
        <v>9911.25</v>
      </c>
      <c r="D6" s="45">
        <v>9911.25</v>
      </c>
      <c r="F6">
        <f>VLOOKUP(D6,C6:C$72,1,0)</f>
        <v>9911.25</v>
      </c>
    </row>
    <row r="7" spans="1:6">
      <c r="A7" s="45">
        <v>16113</v>
      </c>
      <c r="B7" s="46">
        <v>4</v>
      </c>
      <c r="C7" s="47">
        <f t="shared" si="0"/>
        <v>4028.25</v>
      </c>
      <c r="D7" s="45">
        <v>4028.25</v>
      </c>
      <c r="F7">
        <f>VLOOKUP(D7,C7:C$72,1,0)</f>
        <v>4028.25</v>
      </c>
    </row>
    <row r="8" spans="1:6">
      <c r="A8" s="45">
        <v>15423.75</v>
      </c>
      <c r="B8" s="46">
        <v>3</v>
      </c>
      <c r="C8" s="47">
        <f t="shared" si="0"/>
        <v>5141.25</v>
      </c>
      <c r="D8" s="45">
        <v>5141.25</v>
      </c>
      <c r="F8">
        <f>VLOOKUP(D8,C8:C$72,1,0)</f>
        <v>5141.25</v>
      </c>
    </row>
    <row r="9" spans="1:6">
      <c r="A9" s="45">
        <v>6806.4</v>
      </c>
      <c r="B9" s="46">
        <v>1</v>
      </c>
      <c r="C9" s="47">
        <f t="shared" si="0"/>
        <v>6806.4</v>
      </c>
      <c r="D9" s="45">
        <v>6806.4</v>
      </c>
      <c r="F9">
        <f>VLOOKUP(D9,C9:C$72,1,0)</f>
        <v>6806.4</v>
      </c>
    </row>
    <row r="10" spans="1:6">
      <c r="A10" s="45">
        <v>31387.5</v>
      </c>
      <c r="B10" s="46">
        <v>10</v>
      </c>
      <c r="C10" s="47">
        <f t="shared" si="0"/>
        <v>3138.75</v>
      </c>
      <c r="D10" s="45">
        <v>3138.75</v>
      </c>
      <c r="F10">
        <f>VLOOKUP(D10,C10:C$72,1,0)</f>
        <v>3138.75</v>
      </c>
    </row>
    <row r="11" spans="1:6">
      <c r="A11" s="45">
        <v>13084.8</v>
      </c>
      <c r="B11" s="46">
        <v>3</v>
      </c>
      <c r="C11" s="47">
        <f t="shared" si="0"/>
        <v>4361.5999999999995</v>
      </c>
      <c r="D11" s="45">
        <v>4361.5999999999995</v>
      </c>
      <c r="F11">
        <f>VLOOKUP(D11,C11:C$72,1,0)</f>
        <v>4361.5999999999995</v>
      </c>
    </row>
    <row r="12" spans="1:6">
      <c r="A12" s="45">
        <v>10036</v>
      </c>
      <c r="B12" s="46">
        <v>5</v>
      </c>
      <c r="C12" s="47">
        <f t="shared" si="0"/>
        <v>2007.2</v>
      </c>
      <c r="D12" s="45">
        <v>2007.2</v>
      </c>
      <c r="F12">
        <f>VLOOKUP(D12,C12:C$72,1,0)</f>
        <v>2007.2</v>
      </c>
    </row>
    <row r="13" spans="1:6">
      <c r="A13" s="45">
        <v>64566</v>
      </c>
      <c r="B13" s="46">
        <v>17</v>
      </c>
      <c r="C13" s="47">
        <f t="shared" si="0"/>
        <v>3798</v>
      </c>
      <c r="D13" s="45">
        <v>3798</v>
      </c>
      <c r="F13">
        <f>VLOOKUP(D13,C13:C$72,1,0)</f>
        <v>3798</v>
      </c>
    </row>
    <row r="14" spans="1:6">
      <c r="A14" s="45">
        <v>193429.5</v>
      </c>
      <c r="B14" s="46">
        <v>22</v>
      </c>
      <c r="C14" s="47">
        <f t="shared" si="0"/>
        <v>8792.25</v>
      </c>
      <c r="D14" s="45">
        <v>8792.25</v>
      </c>
      <c r="F14">
        <f>VLOOKUP(D14,C14:C$72,1,0)</f>
        <v>8792.25</v>
      </c>
    </row>
    <row r="15" spans="1:6">
      <c r="A15" s="45">
        <v>2261.6</v>
      </c>
      <c r="B15" s="46">
        <v>1</v>
      </c>
      <c r="C15" s="47">
        <f t="shared" si="0"/>
        <v>2261.6</v>
      </c>
      <c r="D15" s="45">
        <v>2261.6</v>
      </c>
      <c r="F15">
        <f>VLOOKUP(D15,C15:C$72,1,0)</f>
        <v>2261.6</v>
      </c>
    </row>
    <row r="16" spans="1:6">
      <c r="A16" s="45">
        <v>45966</v>
      </c>
      <c r="B16" s="46">
        <v>2</v>
      </c>
      <c r="C16" s="47">
        <f t="shared" si="0"/>
        <v>22983</v>
      </c>
      <c r="D16" s="45">
        <v>22983</v>
      </c>
      <c r="F16">
        <f>VLOOKUP(D16,C16:C$72,1,0)</f>
        <v>22983</v>
      </c>
    </row>
    <row r="17" spans="1:6">
      <c r="A17" s="45">
        <v>13439.2</v>
      </c>
      <c r="B17" s="46">
        <v>1</v>
      </c>
      <c r="C17" s="47">
        <f t="shared" si="0"/>
        <v>13439.2</v>
      </c>
      <c r="D17" s="45">
        <v>13439.2</v>
      </c>
      <c r="F17">
        <f>VLOOKUP(D17,C17:C$72,1,0)</f>
        <v>13439.2</v>
      </c>
    </row>
    <row r="18" spans="1:6">
      <c r="A18" s="45">
        <v>11078.4</v>
      </c>
      <c r="B18" s="46">
        <v>2</v>
      </c>
      <c r="C18" s="47">
        <f t="shared" si="0"/>
        <v>5539.2</v>
      </c>
      <c r="D18" s="45">
        <v>5539.2</v>
      </c>
      <c r="F18">
        <f>VLOOKUP(D18,C18:C$72,1,0)</f>
        <v>5539.2</v>
      </c>
    </row>
    <row r="19" spans="1:6">
      <c r="A19" s="45">
        <v>4028</v>
      </c>
      <c r="B19" s="46">
        <v>1</v>
      </c>
      <c r="C19" s="47">
        <f t="shared" si="0"/>
        <v>4028</v>
      </c>
      <c r="D19" s="45">
        <v>4028</v>
      </c>
      <c r="F19">
        <f>VLOOKUP(D19,C19:C$72,1,0)</f>
        <v>4028</v>
      </c>
    </row>
    <row r="20" spans="1:6">
      <c r="A20" s="45">
        <v>16536</v>
      </c>
      <c r="B20" s="46">
        <v>4</v>
      </c>
      <c r="C20" s="47">
        <f t="shared" si="0"/>
        <v>4134</v>
      </c>
      <c r="D20" s="45">
        <v>4134</v>
      </c>
      <c r="F20">
        <f>VLOOKUP(D20,C20:C$72,1,0)</f>
        <v>4134</v>
      </c>
    </row>
    <row r="21" spans="1:6">
      <c r="A21" s="45">
        <v>16544.25</v>
      </c>
      <c r="B21" s="46">
        <v>3</v>
      </c>
      <c r="C21" s="47">
        <f t="shared" si="0"/>
        <v>5514.75</v>
      </c>
      <c r="D21" s="45">
        <v>5514.75</v>
      </c>
      <c r="F21">
        <f>VLOOKUP(D21,C21:C$72,1,0)</f>
        <v>5514.75</v>
      </c>
    </row>
    <row r="22" spans="1:6">
      <c r="A22" s="45">
        <v>3393.6</v>
      </c>
      <c r="B22" s="46">
        <v>3</v>
      </c>
      <c r="C22" s="47">
        <f t="shared" si="0"/>
        <v>1131.2</v>
      </c>
      <c r="D22" s="45">
        <v>1131.2</v>
      </c>
      <c r="F22">
        <f>VLOOKUP(D22,C22:C$72,1,0)</f>
        <v>1131.2</v>
      </c>
    </row>
    <row r="23" spans="1:6">
      <c r="A23" s="45">
        <v>6787.2</v>
      </c>
      <c r="B23" s="46">
        <v>6</v>
      </c>
      <c r="C23" s="47">
        <f t="shared" si="0"/>
        <v>1131.2</v>
      </c>
      <c r="D23" s="45">
        <v>1131.2</v>
      </c>
      <c r="F23">
        <f>VLOOKUP(D23,C23:C$72,1,0)</f>
        <v>1131.2</v>
      </c>
    </row>
    <row r="24" spans="1:6">
      <c r="A24" s="45">
        <v>4524.8</v>
      </c>
      <c r="B24" s="46">
        <v>4</v>
      </c>
      <c r="C24" s="47">
        <f t="shared" si="0"/>
        <v>1131.2</v>
      </c>
      <c r="D24" s="45">
        <v>1131.2</v>
      </c>
      <c r="F24">
        <f>VLOOKUP(D24,C24:C$72,1,0)</f>
        <v>1131.2</v>
      </c>
    </row>
    <row r="25" spans="1:6">
      <c r="A25" s="45">
        <v>2716.8</v>
      </c>
      <c r="B25" s="46">
        <v>3</v>
      </c>
      <c r="C25" s="47">
        <f t="shared" si="0"/>
        <v>905.6</v>
      </c>
      <c r="D25" s="45">
        <v>905.6</v>
      </c>
      <c r="F25">
        <f>VLOOKUP(D25,C25:C$72,1,0)</f>
        <v>905.6</v>
      </c>
    </row>
    <row r="26" spans="1:6">
      <c r="A26" s="45">
        <v>1425.6</v>
      </c>
      <c r="B26" s="46">
        <v>3</v>
      </c>
      <c r="C26" s="47">
        <f t="shared" si="0"/>
        <v>475.2</v>
      </c>
      <c r="D26" s="45">
        <v>475.2</v>
      </c>
      <c r="F26">
        <f>VLOOKUP(D26,C26:C$72,1,0)</f>
        <v>475.2</v>
      </c>
    </row>
    <row r="27" spans="1:6">
      <c r="A27" s="45">
        <v>597.6</v>
      </c>
      <c r="B27" s="46">
        <v>3</v>
      </c>
      <c r="C27" s="47">
        <f t="shared" si="0"/>
        <v>199.20000000000002</v>
      </c>
      <c r="D27" s="45">
        <v>199.20000000000002</v>
      </c>
      <c r="F27">
        <f>VLOOKUP(D27,C27:C$72,1,0)</f>
        <v>199.20000000000002</v>
      </c>
    </row>
    <row r="28" spans="1:6">
      <c r="A28" s="45">
        <v>501.6</v>
      </c>
      <c r="B28" s="46">
        <v>3</v>
      </c>
      <c r="C28" s="47">
        <f t="shared" si="0"/>
        <v>167.20000000000002</v>
      </c>
      <c r="D28" s="45">
        <v>167.20000000000002</v>
      </c>
      <c r="F28">
        <f>VLOOKUP(D28,C28:C$72,1,0)</f>
        <v>167.20000000000002</v>
      </c>
    </row>
    <row r="29" spans="1:6">
      <c r="A29" s="45">
        <v>2874</v>
      </c>
      <c r="B29" s="46">
        <v>1</v>
      </c>
      <c r="C29" s="47">
        <f t="shared" si="0"/>
        <v>2874</v>
      </c>
      <c r="D29" s="45">
        <v>2874</v>
      </c>
      <c r="F29">
        <f>VLOOKUP(D29,C29:C$72,1,0)</f>
        <v>2874</v>
      </c>
    </row>
    <row r="30" spans="1:6">
      <c r="A30" s="45">
        <v>3664.8</v>
      </c>
      <c r="B30" s="46">
        <v>1</v>
      </c>
      <c r="C30" s="47">
        <f t="shared" si="0"/>
        <v>3664.8</v>
      </c>
      <c r="D30" s="45">
        <v>3664.8</v>
      </c>
      <c r="F30">
        <f>VLOOKUP(D30,C30:C$72,1,0)</f>
        <v>3664.8</v>
      </c>
    </row>
    <row r="31" spans="1:6">
      <c r="A31" s="45">
        <v>13029.6</v>
      </c>
      <c r="B31" s="46">
        <v>3</v>
      </c>
      <c r="C31" s="47">
        <f t="shared" si="0"/>
        <v>4343.2</v>
      </c>
      <c r="D31" s="45">
        <v>4343.2</v>
      </c>
      <c r="F31">
        <f>VLOOKUP(D31,C31:C$72,1,0)</f>
        <v>4343.2</v>
      </c>
    </row>
    <row r="32" spans="1:6">
      <c r="A32" s="45">
        <v>3664.8</v>
      </c>
      <c r="B32" s="46">
        <v>1</v>
      </c>
      <c r="C32" s="47">
        <f t="shared" si="0"/>
        <v>3664.8</v>
      </c>
      <c r="D32" s="45">
        <v>3664.8</v>
      </c>
      <c r="F32">
        <f>VLOOKUP(D32,C32:C$72,1,0)</f>
        <v>3664.8</v>
      </c>
    </row>
    <row r="33" spans="1:6">
      <c r="A33" s="45">
        <v>4820.8</v>
      </c>
      <c r="B33" s="46">
        <v>0</v>
      </c>
      <c r="C33" s="47">
        <v>4820</v>
      </c>
      <c r="D33" s="45">
        <v>4820.8</v>
      </c>
      <c r="F33" t="e">
        <f>VLOOKUP(D33,C33:C$72,1,0)</f>
        <v>#N/A</v>
      </c>
    </row>
    <row r="34" spans="1:6">
      <c r="A34" s="45">
        <v>9641.6</v>
      </c>
      <c r="B34" s="46">
        <v>1</v>
      </c>
      <c r="C34" s="47">
        <f t="shared" si="0"/>
        <v>9641.6</v>
      </c>
      <c r="D34" s="45">
        <v>9641.6</v>
      </c>
      <c r="F34">
        <f>VLOOKUP(D34,C34:C$72,1,0)</f>
        <v>9641.6</v>
      </c>
    </row>
    <row r="35" spans="1:6">
      <c r="A35" s="45">
        <v>5241.6000000000004</v>
      </c>
      <c r="B35" s="46">
        <v>12</v>
      </c>
      <c r="C35" s="47">
        <f t="shared" si="0"/>
        <v>436.8</v>
      </c>
      <c r="D35" s="45">
        <v>436.8</v>
      </c>
      <c r="F35">
        <f>VLOOKUP(D35,C35:C$72,1,0)</f>
        <v>436.8</v>
      </c>
    </row>
    <row r="36" spans="1:6">
      <c r="A36" s="45">
        <v>9003.2000000000007</v>
      </c>
      <c r="B36" s="46">
        <v>17</v>
      </c>
      <c r="C36" s="47">
        <f t="shared" si="0"/>
        <v>529.6</v>
      </c>
      <c r="D36" s="45">
        <v>529.6</v>
      </c>
      <c r="F36">
        <f>VLOOKUP(D36,C36:C$72,1,0)</f>
        <v>529.6</v>
      </c>
    </row>
    <row r="37" spans="1:6">
      <c r="A37" s="45">
        <v>1868</v>
      </c>
      <c r="B37" s="46">
        <v>5</v>
      </c>
      <c r="C37" s="47">
        <f t="shared" si="0"/>
        <v>373.6</v>
      </c>
      <c r="D37" s="45">
        <v>373.6</v>
      </c>
      <c r="F37">
        <f>VLOOKUP(D37,C37:C$72,1,0)</f>
        <v>373.6</v>
      </c>
    </row>
    <row r="38" spans="1:6">
      <c r="A38" s="45">
        <v>15687</v>
      </c>
      <c r="B38" s="46">
        <v>14</v>
      </c>
      <c r="C38" s="47">
        <f t="shared" si="0"/>
        <v>1120.5</v>
      </c>
      <c r="D38" s="45">
        <v>1120.5</v>
      </c>
      <c r="F38">
        <f>VLOOKUP(D38,C38:C$72,1,0)</f>
        <v>1120.5</v>
      </c>
    </row>
    <row r="39" spans="1:6">
      <c r="A39" s="45">
        <v>5816</v>
      </c>
      <c r="B39" s="46">
        <v>5</v>
      </c>
      <c r="C39" s="47">
        <f t="shared" si="0"/>
        <v>1163.2</v>
      </c>
      <c r="D39" s="45">
        <v>1163.2</v>
      </c>
      <c r="F39">
        <f>VLOOKUP(D39,C39:C$72,1,0)</f>
        <v>1163.2</v>
      </c>
    </row>
    <row r="40" spans="1:6">
      <c r="A40" s="45">
        <v>5976</v>
      </c>
      <c r="B40" s="46">
        <v>5</v>
      </c>
      <c r="C40" s="47">
        <f t="shared" si="0"/>
        <v>1195.2</v>
      </c>
      <c r="D40" s="45">
        <v>1195.2</v>
      </c>
      <c r="F40">
        <f>VLOOKUP(D40,C40:C$72,1,0)</f>
        <v>1195.2</v>
      </c>
    </row>
    <row r="41" spans="1:6">
      <c r="A41" s="45">
        <v>37065</v>
      </c>
      <c r="B41" s="46">
        <v>28</v>
      </c>
      <c r="C41" s="47">
        <f t="shared" si="0"/>
        <v>1323.75</v>
      </c>
      <c r="D41" s="45">
        <v>1323.75</v>
      </c>
      <c r="F41">
        <f>VLOOKUP(D41,C41:C$72,1,0)</f>
        <v>1323.75</v>
      </c>
    </row>
    <row r="42" spans="1:6">
      <c r="A42" s="45">
        <v>16776</v>
      </c>
      <c r="B42" s="46">
        <v>8</v>
      </c>
      <c r="C42" s="47">
        <f t="shared" si="0"/>
        <v>2097</v>
      </c>
      <c r="D42" s="45">
        <v>2097</v>
      </c>
      <c r="F42">
        <f>VLOOKUP(D42,C42:C$72,1,0)</f>
        <v>2097</v>
      </c>
    </row>
    <row r="43" spans="1:6">
      <c r="A43" s="45">
        <v>55593.75</v>
      </c>
      <c r="B43" s="46">
        <v>25</v>
      </c>
      <c r="C43" s="47">
        <f t="shared" si="0"/>
        <v>2223.75</v>
      </c>
      <c r="D43" s="45">
        <v>2223.75</v>
      </c>
      <c r="F43">
        <f>VLOOKUP(D43,C43:C$72,1,0)</f>
        <v>2223.75</v>
      </c>
    </row>
    <row r="44" spans="1:6">
      <c r="A44" s="45">
        <v>16926</v>
      </c>
      <c r="B44" s="46">
        <v>8</v>
      </c>
      <c r="C44" s="47">
        <f t="shared" si="0"/>
        <v>2115.75</v>
      </c>
      <c r="D44" s="45">
        <v>2115.75</v>
      </c>
      <c r="F44">
        <f>VLOOKUP(D44,C44:C$72,1,0)</f>
        <v>2115.75</v>
      </c>
    </row>
    <row r="45" spans="1:6">
      <c r="A45" s="45">
        <v>15797.6</v>
      </c>
      <c r="B45" s="46">
        <v>7</v>
      </c>
      <c r="C45" s="47">
        <f t="shared" si="0"/>
        <v>2256.8000000000002</v>
      </c>
      <c r="D45" s="45">
        <v>2256.8000000000002</v>
      </c>
      <c r="F45">
        <f>VLOOKUP(D45,C45:C$72,1,0)</f>
        <v>2256.8000000000002</v>
      </c>
    </row>
    <row r="46" spans="1:6">
      <c r="A46" s="45">
        <v>5635.2</v>
      </c>
      <c r="B46" s="46">
        <v>6</v>
      </c>
      <c r="C46" s="47">
        <f t="shared" si="0"/>
        <v>939.19999999999993</v>
      </c>
      <c r="D46" s="45">
        <v>5798.25</v>
      </c>
      <c r="F46">
        <f>VLOOKUP(D46,C46:C$72,1,0)</f>
        <v>5798.25</v>
      </c>
    </row>
    <row r="47" spans="1:6">
      <c r="A47" s="45">
        <v>637807.5</v>
      </c>
      <c r="B47" s="46">
        <v>110</v>
      </c>
      <c r="C47" s="47">
        <f t="shared" si="0"/>
        <v>5798.25</v>
      </c>
      <c r="D47" s="45">
        <v>3982.5</v>
      </c>
      <c r="F47">
        <f>VLOOKUP(D47,C47:C$72,1,0)</f>
        <v>3982.5</v>
      </c>
    </row>
    <row r="48" spans="1:6">
      <c r="A48" s="45">
        <v>657805.5</v>
      </c>
      <c r="B48" s="46">
        <v>97</v>
      </c>
      <c r="C48" s="47">
        <f t="shared" si="0"/>
        <v>6781.5</v>
      </c>
      <c r="D48" s="45">
        <v>6781.5</v>
      </c>
      <c r="F48">
        <f>VLOOKUP(D48,C48:C$72,1,0)</f>
        <v>6781.5</v>
      </c>
    </row>
    <row r="49" spans="1:6">
      <c r="A49" s="45">
        <v>418162.5</v>
      </c>
      <c r="B49" s="46">
        <v>105</v>
      </c>
      <c r="C49" s="47">
        <f t="shared" si="0"/>
        <v>3982.5</v>
      </c>
      <c r="D49" s="45">
        <v>3982.5</v>
      </c>
      <c r="F49">
        <f>VLOOKUP(D49,C49:C$72,1,0)</f>
        <v>3982.5</v>
      </c>
    </row>
    <row r="50" spans="1:6">
      <c r="A50" s="45">
        <v>14024</v>
      </c>
      <c r="B50" s="46">
        <v>10</v>
      </c>
      <c r="C50" s="47">
        <f t="shared" si="0"/>
        <v>1402.4</v>
      </c>
      <c r="D50" s="45">
        <v>1402.4</v>
      </c>
      <c r="F50">
        <f>VLOOKUP(D50,C50:C$72,1,0)</f>
        <v>1402.4</v>
      </c>
    </row>
    <row r="51" spans="1:6">
      <c r="A51" s="45">
        <v>109980</v>
      </c>
      <c r="B51" s="46">
        <v>30</v>
      </c>
      <c r="C51" s="47">
        <f t="shared" si="0"/>
        <v>3666</v>
      </c>
      <c r="D51" s="45">
        <v>3666</v>
      </c>
      <c r="F51">
        <f>VLOOKUP(D51,C51:C$72,1,0)</f>
        <v>3666</v>
      </c>
    </row>
    <row r="52" spans="1:6">
      <c r="A52" s="45">
        <v>328005</v>
      </c>
      <c r="B52" s="46">
        <v>60</v>
      </c>
      <c r="C52" s="47">
        <f t="shared" si="0"/>
        <v>5466.75</v>
      </c>
      <c r="D52" s="45">
        <v>5466.75</v>
      </c>
      <c r="F52">
        <f>VLOOKUP(D52,C52:C$72,1,0)</f>
        <v>5466.75</v>
      </c>
    </row>
    <row r="53" spans="1:6">
      <c r="A53" s="45">
        <v>16860</v>
      </c>
      <c r="B53" s="46">
        <v>10</v>
      </c>
      <c r="C53" s="47">
        <f t="shared" si="0"/>
        <v>1686</v>
      </c>
      <c r="D53" s="45">
        <v>1686</v>
      </c>
      <c r="F53">
        <f>VLOOKUP(D53,C53:C$72,1,0)</f>
        <v>1686</v>
      </c>
    </row>
    <row r="54" spans="1:6">
      <c r="A54" s="45">
        <v>75420</v>
      </c>
      <c r="B54" s="46">
        <v>60</v>
      </c>
      <c r="C54" s="47">
        <f t="shared" si="0"/>
        <v>1257</v>
      </c>
      <c r="D54" s="45">
        <v>1257</v>
      </c>
      <c r="F54">
        <f>VLOOKUP(D54,C54:C$72,1,0)</f>
        <v>1257</v>
      </c>
    </row>
    <row r="55" spans="1:6">
      <c r="A55" s="45">
        <v>9048</v>
      </c>
      <c r="B55" s="46">
        <v>5</v>
      </c>
      <c r="C55" s="47">
        <f t="shared" si="0"/>
        <v>1809.6</v>
      </c>
      <c r="D55" s="45">
        <v>1809.6</v>
      </c>
      <c r="F55">
        <f>VLOOKUP(D55,C55:C$72,1,0)</f>
        <v>1809.6</v>
      </c>
    </row>
    <row r="56" spans="1:6">
      <c r="A56" s="45">
        <v>29196</v>
      </c>
      <c r="B56" s="46">
        <v>1</v>
      </c>
      <c r="C56" s="47">
        <f t="shared" si="0"/>
        <v>29196</v>
      </c>
      <c r="D56" s="45">
        <v>29196</v>
      </c>
      <c r="F56">
        <f>VLOOKUP(D56,C56:C$72,1,0)</f>
        <v>29196</v>
      </c>
    </row>
    <row r="57" spans="1:6">
      <c r="A57" s="45">
        <v>1286381.25</v>
      </c>
      <c r="B57" s="46">
        <v>135</v>
      </c>
      <c r="C57" s="47">
        <f t="shared" si="0"/>
        <v>9528.75</v>
      </c>
      <c r="D57" s="45">
        <v>9528.75</v>
      </c>
      <c r="F57">
        <f>VLOOKUP(D57,C57:C$72,1,0)</f>
        <v>9528.75</v>
      </c>
    </row>
    <row r="58" spans="1:6">
      <c r="A58" s="45">
        <v>143535</v>
      </c>
      <c r="B58" s="46">
        <v>70</v>
      </c>
      <c r="C58" s="47">
        <f t="shared" si="0"/>
        <v>2050.5</v>
      </c>
      <c r="D58" s="45">
        <v>2050.5</v>
      </c>
      <c r="F58">
        <f>VLOOKUP(D58,C58:C$72,1,0)</f>
        <v>2050.5</v>
      </c>
    </row>
    <row r="59" spans="1:6">
      <c r="A59" s="45">
        <v>63375</v>
      </c>
      <c r="B59" s="46">
        <v>65</v>
      </c>
      <c r="C59" s="47">
        <f t="shared" si="0"/>
        <v>975</v>
      </c>
      <c r="D59" s="45">
        <v>975</v>
      </c>
      <c r="F59">
        <f>VLOOKUP(D59,C59:C$72,1,0)</f>
        <v>975</v>
      </c>
    </row>
    <row r="60" spans="1:6">
      <c r="A60" s="45">
        <v>157218.75</v>
      </c>
      <c r="B60" s="46">
        <v>65</v>
      </c>
      <c r="C60" s="47">
        <f t="shared" si="0"/>
        <v>2418.75</v>
      </c>
      <c r="D60" s="45">
        <v>2418.75</v>
      </c>
      <c r="F60">
        <f>VLOOKUP(D60,C60:C$72,1,0)</f>
        <v>2418.75</v>
      </c>
    </row>
    <row r="61" spans="1:6">
      <c r="A61" s="45">
        <v>1318402.5</v>
      </c>
      <c r="B61" s="46">
        <v>185</v>
      </c>
      <c r="C61" s="47">
        <f t="shared" si="0"/>
        <v>7126.5</v>
      </c>
      <c r="D61" s="45">
        <v>7126.5</v>
      </c>
      <c r="F61">
        <f>VLOOKUP(D61,C61:C$72,1,0)</f>
        <v>7126.5</v>
      </c>
    </row>
    <row r="62" spans="1:6">
      <c r="A62" s="45">
        <v>2462.4</v>
      </c>
      <c r="B62" s="46">
        <v>1</v>
      </c>
      <c r="C62" s="47">
        <f t="shared" si="0"/>
        <v>2462.4</v>
      </c>
      <c r="D62" s="45">
        <v>2462.4</v>
      </c>
      <c r="F62">
        <f>VLOOKUP(D62,C62:C$72,1,0)</f>
        <v>2462.4</v>
      </c>
    </row>
    <row r="63" spans="1:6">
      <c r="A63" s="45">
        <v>4368</v>
      </c>
      <c r="B63" s="46">
        <v>4</v>
      </c>
      <c r="C63" s="47">
        <f t="shared" si="0"/>
        <v>1092</v>
      </c>
      <c r="D63" s="45">
        <v>1092</v>
      </c>
      <c r="F63">
        <f>VLOOKUP(D63,C63:C$72,1,0)</f>
        <v>1092</v>
      </c>
    </row>
    <row r="64" spans="1:6">
      <c r="A64" s="45">
        <v>5084.3999999999996</v>
      </c>
      <c r="B64" s="46">
        <v>1</v>
      </c>
      <c r="C64" s="47">
        <f t="shared" si="0"/>
        <v>5084.3999999999996</v>
      </c>
      <c r="D64" s="45">
        <v>5084.3999999999996</v>
      </c>
      <c r="F64">
        <f>VLOOKUP(D64,C64:C$72,1,0)</f>
        <v>5084.3999999999996</v>
      </c>
    </row>
    <row r="65" spans="1:6">
      <c r="A65" s="45">
        <v>109188</v>
      </c>
      <c r="B65" s="46">
        <v>12</v>
      </c>
      <c r="C65" s="47">
        <f t="shared" si="0"/>
        <v>9099</v>
      </c>
      <c r="D65" s="45">
        <v>9099</v>
      </c>
      <c r="F65">
        <f>VLOOKUP(D65,C65:C$72,1,0)</f>
        <v>9099</v>
      </c>
    </row>
    <row r="66" spans="1:6">
      <c r="A66" s="45">
        <v>124304.25</v>
      </c>
      <c r="B66" s="46">
        <v>7</v>
      </c>
      <c r="C66" s="47">
        <f t="shared" si="0"/>
        <v>17757.75</v>
      </c>
      <c r="D66" s="45">
        <v>17757.75</v>
      </c>
      <c r="F66">
        <f>VLOOKUP(D66,C66:C$72,1,0)</f>
        <v>17757.75</v>
      </c>
    </row>
    <row r="67" spans="1:6">
      <c r="A67" s="45">
        <v>1568</v>
      </c>
      <c r="B67" s="46">
        <v>2</v>
      </c>
      <c r="C67" s="47">
        <f t="shared" ref="C67:C72" si="1">A67/B67</f>
        <v>784</v>
      </c>
      <c r="D67" s="45">
        <v>784</v>
      </c>
      <c r="F67">
        <f>VLOOKUP(D67,C67:C$72,1,0)</f>
        <v>784</v>
      </c>
    </row>
    <row r="68" spans="1:6">
      <c r="A68" s="45">
        <v>29863.5</v>
      </c>
      <c r="B68" s="46">
        <v>2</v>
      </c>
      <c r="C68" s="47">
        <f t="shared" si="1"/>
        <v>14931.75</v>
      </c>
      <c r="D68" s="45">
        <v>14931.75</v>
      </c>
      <c r="F68">
        <f>VLOOKUP(D68,C68:C$72,1,0)</f>
        <v>14931.75</v>
      </c>
    </row>
    <row r="69" spans="1:6">
      <c r="A69" s="45">
        <v>89081.25</v>
      </c>
      <c r="B69" s="46">
        <v>5</v>
      </c>
      <c r="C69" s="47">
        <f t="shared" si="1"/>
        <v>17816.25</v>
      </c>
      <c r="D69" s="45">
        <v>17816.25</v>
      </c>
      <c r="F69">
        <f>VLOOKUP(D69,C69:C$72,1,0)</f>
        <v>17816.25</v>
      </c>
    </row>
    <row r="70" spans="1:6">
      <c r="A70" s="45">
        <v>110844</v>
      </c>
      <c r="B70" s="46">
        <v>6</v>
      </c>
      <c r="C70" s="47">
        <f t="shared" si="1"/>
        <v>18474</v>
      </c>
      <c r="D70" s="45">
        <v>18474</v>
      </c>
      <c r="F70">
        <f>VLOOKUP(D70,C70:C$72,1,0)</f>
        <v>18474</v>
      </c>
    </row>
    <row r="71" spans="1:6">
      <c r="A71" s="45">
        <v>472332</v>
      </c>
      <c r="B71" s="46">
        <v>7</v>
      </c>
      <c r="C71" s="47">
        <f t="shared" si="1"/>
        <v>67476</v>
      </c>
      <c r="D71" s="45">
        <v>67476</v>
      </c>
      <c r="F71">
        <f>VLOOKUP(D71,C71:C$72,1,0)</f>
        <v>67476</v>
      </c>
    </row>
    <row r="72" spans="1:6">
      <c r="A72" s="45">
        <v>100837.5</v>
      </c>
      <c r="B72" s="46">
        <v>2</v>
      </c>
      <c r="C72" s="47">
        <f t="shared" si="1"/>
        <v>50418.75</v>
      </c>
      <c r="D72" s="45">
        <v>50418.75</v>
      </c>
      <c r="F72">
        <f>VLOOKUP(D72,C72:C$72,1,0)</f>
        <v>50418.75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insumos </vt:lpstr>
      <vt:lpstr>RESUMEN mes ENERO</vt:lpstr>
      <vt:lpstr>Por sede ENERO</vt:lpstr>
      <vt:lpstr>OPERARIOS CONTRATADOS 12_01_24</vt:lpstr>
      <vt:lpstr>Hoja6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PageTitle</dc:title>
  <dc:subject/>
  <dc:creator>Usuario de Microsoft Office</dc:creator>
  <cp:keywords>Keywords</cp:keywords>
  <dc:description/>
  <cp:lastModifiedBy>Jully Beronica Villa Herrera</cp:lastModifiedBy>
  <cp:revision/>
  <dcterms:created xsi:type="dcterms:W3CDTF">2016-12-26T18:02:20Z</dcterms:created>
  <dcterms:modified xsi:type="dcterms:W3CDTF">2024-05-22T15:38:32Z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111285-cafa-4fc9-8a9a-bd902089b24f_Enabled">
    <vt:lpwstr>true</vt:lpwstr>
  </property>
  <property fmtid="{D5CDD505-2E9C-101B-9397-08002B2CF9AE}" pid="3" name="MSIP_Label_fc111285-cafa-4fc9-8a9a-bd902089b24f_SetDate">
    <vt:lpwstr>2024-05-07T13:07:07Z</vt:lpwstr>
  </property>
  <property fmtid="{D5CDD505-2E9C-101B-9397-08002B2CF9AE}" pid="4" name="MSIP_Label_fc111285-cafa-4fc9-8a9a-bd902089b24f_Method">
    <vt:lpwstr>Privileged</vt:lpwstr>
  </property>
  <property fmtid="{D5CDD505-2E9C-101B-9397-08002B2CF9AE}" pid="5" name="MSIP_Label_fc111285-cafa-4fc9-8a9a-bd902089b24f_Name">
    <vt:lpwstr>Public</vt:lpwstr>
  </property>
  <property fmtid="{D5CDD505-2E9C-101B-9397-08002B2CF9AE}" pid="6" name="MSIP_Label_fc111285-cafa-4fc9-8a9a-bd902089b24f_SiteId">
    <vt:lpwstr>cbc2c381-2f2e-4d93-91d1-506c9316ace7</vt:lpwstr>
  </property>
  <property fmtid="{D5CDD505-2E9C-101B-9397-08002B2CF9AE}" pid="7" name="MSIP_Label_fc111285-cafa-4fc9-8a9a-bd902089b24f_ActionId">
    <vt:lpwstr>b760a427-23ec-400d-b5bd-d9ad1cdc0d86</vt:lpwstr>
  </property>
  <property fmtid="{D5CDD505-2E9C-101B-9397-08002B2CF9AE}" pid="8" name="MSIP_Label_fc111285-cafa-4fc9-8a9a-bd902089b24f_ContentBits">
    <vt:lpwstr>0</vt:lpwstr>
  </property>
</Properties>
</file>