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UXILIAR\Desktop\EVENTOS\EVENTOS\"/>
    </mc:Choice>
  </mc:AlternateContent>
  <xr:revisionPtr revIDLastSave="0" documentId="13_ncr:1_{EA17E437-2632-4886-9915-FB7FD4F65EB6}" xr6:coauthVersionLast="47" xr6:coauthVersionMax="47" xr10:uidLastSave="{00000000-0000-0000-0000-000000000000}"/>
  <bookViews>
    <workbookView xWindow="-120" yWindow="-120" windowWidth="29040" windowHeight="15840" tabRatio="903" firstSheet="1" activeTab="7" xr2:uid="{00000000-000D-0000-FFFF-FFFF00000000}"/>
  </bookViews>
  <sheets>
    <sheet name="Precios R9 (2023)" sheetId="31" state="hidden" r:id="rId1"/>
    <sheet name="Precios R9" sheetId="27" r:id="rId2"/>
    <sheet name="Examen Medico" sheetId="3" r:id="rId3"/>
    <sheet name="Financiero" sheetId="10" r:id="rId4"/>
    <sheet name="Dotacion" sheetId="6" r:id="rId5"/>
    <sheet name="Jardineria" sheetId="13" r:id="rId6"/>
    <sheet name="Tiempo suplementario" sheetId="21" r:id="rId7"/>
    <sheet name="Costo" sheetId="14" r:id="rId8"/>
  </sheets>
  <externalReferences>
    <externalReference r:id="rId9"/>
  </externalReferences>
  <definedNames>
    <definedName name="_xlnm._FilterDatabase" localSheetId="4" hidden="1">Dotacion!$A$1:$M$21</definedName>
    <definedName name="_xlnm._FilterDatabase" localSheetId="2" hidden="1">'Examen Medico'!$A$176:$K$308</definedName>
    <definedName name="_xlnm._FilterDatabase" localSheetId="3" hidden="1">Financiero!$B$172:$K$304</definedName>
    <definedName name="_xlnm._FilterDatabase" localSheetId="5" hidden="1">Jardineria!$B$4:$M$5</definedName>
    <definedName name="_xlnm._FilterDatabase" localSheetId="1" hidden="1">'Precios R9'!$A$29:$BD$436</definedName>
    <definedName name="_xlnm._FilterDatabase" localSheetId="0" hidden="1">'Precios R9 (2023)'!$A$29:$BE$436</definedName>
    <definedName name="_xlnm.Print_Area" localSheetId="7">Costo!#REF!</definedName>
    <definedName name="_xlnm.Print_Area" localSheetId="4">Dotacion!#REF!</definedName>
    <definedName name="_xlnm.Print_Area" localSheetId="2">'Examen Medico'!#REF!</definedName>
    <definedName name="_xlnm.Print_Area" localSheetId="3">Financiero!#REF!</definedName>
    <definedName name="_xlnm.Print_Area" localSheetId="6">'Tiempo suplementario'!#REF!</definedName>
    <definedName name="PersonalTC">[1]Listas!$H$2:$H$11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4" l="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3" i="2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3" i="14"/>
  <c r="F14" i="14"/>
  <c r="F15" i="14"/>
  <c r="F13" i="14"/>
  <c r="E17" i="14"/>
  <c r="E18" i="14"/>
  <c r="E19" i="14"/>
  <c r="E20" i="14"/>
  <c r="E21" i="14"/>
  <c r="E22" i="14"/>
  <c r="E23" i="14"/>
  <c r="E24" i="14"/>
  <c r="E16" i="14"/>
  <c r="E14" i="14"/>
  <c r="E15" i="14"/>
  <c r="E13" i="14"/>
  <c r="BB31" i="27"/>
  <c r="BC31" i="27" s="1"/>
  <c r="BD31" i="27" s="1"/>
  <c r="BB32" i="27"/>
  <c r="BB33" i="27"/>
  <c r="BB34" i="27"/>
  <c r="BC34" i="27" s="1"/>
  <c r="BD34" i="27" s="1"/>
  <c r="BB35" i="27"/>
  <c r="BB36" i="27"/>
  <c r="BB37" i="27"/>
  <c r="BC37" i="27" s="1"/>
  <c r="BD37" i="27" s="1"/>
  <c r="BB38" i="27"/>
  <c r="BB39" i="27"/>
  <c r="BC39" i="27" s="1"/>
  <c r="BD39" i="27" s="1"/>
  <c r="BB40" i="27"/>
  <c r="BB41" i="27"/>
  <c r="BB42" i="27"/>
  <c r="BC42" i="27" s="1"/>
  <c r="BD42" i="27" s="1"/>
  <c r="BB43" i="27"/>
  <c r="BB44" i="27"/>
  <c r="BB45" i="27"/>
  <c r="BC45" i="27" s="1"/>
  <c r="BD45" i="27" s="1"/>
  <c r="BB46" i="27"/>
  <c r="BB47" i="27"/>
  <c r="BC47" i="27" s="1"/>
  <c r="BB48" i="27"/>
  <c r="BB49" i="27"/>
  <c r="BB50" i="27"/>
  <c r="BC50" i="27" s="1"/>
  <c r="BD50" i="27" s="1"/>
  <c r="BB51" i="27"/>
  <c r="BB52" i="27"/>
  <c r="BB53" i="27"/>
  <c r="BC53" i="27" s="1"/>
  <c r="BD53" i="27" s="1"/>
  <c r="BB54" i="27"/>
  <c r="BB55" i="27"/>
  <c r="BC55" i="27" s="1"/>
  <c r="BB56" i="27"/>
  <c r="BB57" i="27"/>
  <c r="BC57" i="27" s="1"/>
  <c r="BD57" i="27" s="1"/>
  <c r="BB58" i="27"/>
  <c r="BC58" i="27" s="1"/>
  <c r="BD58" i="27" s="1"/>
  <c r="BB59" i="27"/>
  <c r="BB60" i="27"/>
  <c r="BB61" i="27"/>
  <c r="BC61" i="27" s="1"/>
  <c r="BD61" i="27" s="1"/>
  <c r="BB62" i="27"/>
  <c r="BB63" i="27"/>
  <c r="BC63" i="27" s="1"/>
  <c r="BB64" i="27"/>
  <c r="BB65" i="27"/>
  <c r="BC65" i="27" s="1"/>
  <c r="BD65" i="27" s="1"/>
  <c r="BB66" i="27"/>
  <c r="BC66" i="27" s="1"/>
  <c r="BD66" i="27" s="1"/>
  <c r="BB67" i="27"/>
  <c r="BB68" i="27"/>
  <c r="BB69" i="27"/>
  <c r="BC69" i="27" s="1"/>
  <c r="BD69" i="27" s="1"/>
  <c r="BB70" i="27"/>
  <c r="BB71" i="27"/>
  <c r="BC71" i="27" s="1"/>
  <c r="BB72" i="27"/>
  <c r="BB73" i="27"/>
  <c r="BC73" i="27" s="1"/>
  <c r="BD73" i="27" s="1"/>
  <c r="BB74" i="27"/>
  <c r="BC74" i="27" s="1"/>
  <c r="BD74" i="27" s="1"/>
  <c r="BB75" i="27"/>
  <c r="BB76" i="27"/>
  <c r="BB77" i="27"/>
  <c r="BC77" i="27" s="1"/>
  <c r="BD77" i="27" s="1"/>
  <c r="BB78" i="27"/>
  <c r="BB79" i="27"/>
  <c r="BC79" i="27" s="1"/>
  <c r="BD79" i="27" s="1"/>
  <c r="BB80" i="27"/>
  <c r="BB81" i="27"/>
  <c r="BC81" i="27" s="1"/>
  <c r="BD81" i="27" s="1"/>
  <c r="BB82" i="27"/>
  <c r="BC82" i="27" s="1"/>
  <c r="BD82" i="27" s="1"/>
  <c r="BB83" i="27"/>
  <c r="BB84" i="27"/>
  <c r="BD84" i="27" s="1"/>
  <c r="BB85" i="27"/>
  <c r="BC85" i="27" s="1"/>
  <c r="BD85" i="27" s="1"/>
  <c r="BB86" i="27"/>
  <c r="BB87" i="27"/>
  <c r="BC87" i="27" s="1"/>
  <c r="BD87" i="27" s="1"/>
  <c r="BB88" i="27"/>
  <c r="BB89" i="27"/>
  <c r="BB90" i="27"/>
  <c r="BC90" i="27" s="1"/>
  <c r="BD90" i="27" s="1"/>
  <c r="BB91" i="27"/>
  <c r="BB92" i="27"/>
  <c r="BB93" i="27"/>
  <c r="BC93" i="27" s="1"/>
  <c r="BD93" i="27" s="1"/>
  <c r="BB94" i="27"/>
  <c r="BB95" i="27"/>
  <c r="BC95" i="27" s="1"/>
  <c r="BB96" i="27"/>
  <c r="BB97" i="27"/>
  <c r="BB98" i="27"/>
  <c r="BC98" i="27" s="1"/>
  <c r="BD98" i="27" s="1"/>
  <c r="BB99" i="27"/>
  <c r="BB100" i="27"/>
  <c r="BB101" i="27"/>
  <c r="BC101" i="27" s="1"/>
  <c r="BD101" i="27" s="1"/>
  <c r="BB102" i="27"/>
  <c r="BB103" i="27"/>
  <c r="BC103" i="27" s="1"/>
  <c r="BB104" i="27"/>
  <c r="BB105" i="27"/>
  <c r="BC105" i="27" s="1"/>
  <c r="BD105" i="27" s="1"/>
  <c r="BB106" i="27"/>
  <c r="BC106" i="27" s="1"/>
  <c r="BD106" i="27" s="1"/>
  <c r="BB107" i="27"/>
  <c r="BB108" i="27"/>
  <c r="BB109" i="27"/>
  <c r="BC109" i="27" s="1"/>
  <c r="BD109" i="27" s="1"/>
  <c r="BB110" i="27"/>
  <c r="BB111" i="27"/>
  <c r="BC111" i="27" s="1"/>
  <c r="BB112" i="27"/>
  <c r="BB113" i="27"/>
  <c r="BC113" i="27" s="1"/>
  <c r="BD113" i="27" s="1"/>
  <c r="BB114" i="27"/>
  <c r="BC114" i="27" s="1"/>
  <c r="BD114" i="27" s="1"/>
  <c r="BB115" i="27"/>
  <c r="BB116" i="27"/>
  <c r="BB117" i="27"/>
  <c r="BC117" i="27" s="1"/>
  <c r="BD117" i="27" s="1"/>
  <c r="BB118" i="27"/>
  <c r="BB119" i="27"/>
  <c r="BC119" i="27" s="1"/>
  <c r="BB120" i="27"/>
  <c r="BB121" i="27"/>
  <c r="BC121" i="27" s="1"/>
  <c r="BD121" i="27" s="1"/>
  <c r="BB122" i="27"/>
  <c r="BC122" i="27" s="1"/>
  <c r="BD122" i="27" s="1"/>
  <c r="BB123" i="27"/>
  <c r="BB124" i="27"/>
  <c r="BB125" i="27"/>
  <c r="BC125" i="27" s="1"/>
  <c r="BD125" i="27" s="1"/>
  <c r="BB126" i="27"/>
  <c r="BB127" i="27"/>
  <c r="BC127" i="27" s="1"/>
  <c r="BD127" i="27" s="1"/>
  <c r="BB128" i="27"/>
  <c r="BB129" i="27"/>
  <c r="BC129" i="27" s="1"/>
  <c r="BD129" i="27" s="1"/>
  <c r="BB130" i="27"/>
  <c r="BC130" i="27" s="1"/>
  <c r="BD130" i="27" s="1"/>
  <c r="BB131" i="27"/>
  <c r="BB132" i="27"/>
  <c r="BB133" i="27"/>
  <c r="BC133" i="27" s="1"/>
  <c r="BD133" i="27" s="1"/>
  <c r="BB134" i="27"/>
  <c r="BB135" i="27"/>
  <c r="BC135" i="27" s="1"/>
  <c r="BD135" i="27" s="1"/>
  <c r="BB136" i="27"/>
  <c r="BB137" i="27"/>
  <c r="BC137" i="27" s="1"/>
  <c r="BD137" i="27" s="1"/>
  <c r="BB138" i="27"/>
  <c r="BC138" i="27" s="1"/>
  <c r="BD138" i="27" s="1"/>
  <c r="BB139" i="27"/>
  <c r="BB140" i="27"/>
  <c r="BB141" i="27"/>
  <c r="BC141" i="27" s="1"/>
  <c r="BD141" i="27" s="1"/>
  <c r="BB142" i="27"/>
  <c r="BB143" i="27"/>
  <c r="BC143" i="27" s="1"/>
  <c r="BD143" i="27" s="1"/>
  <c r="BB144" i="27"/>
  <c r="BB145" i="27"/>
  <c r="BC145" i="27" s="1"/>
  <c r="BD145" i="27" s="1"/>
  <c r="BB146" i="27"/>
  <c r="BC146" i="27" s="1"/>
  <c r="BD146" i="27" s="1"/>
  <c r="BB147" i="27"/>
  <c r="BB148" i="27"/>
  <c r="BB149" i="27"/>
  <c r="BC149" i="27" s="1"/>
  <c r="BD149" i="27" s="1"/>
  <c r="BB150" i="27"/>
  <c r="BB151" i="27"/>
  <c r="BC151" i="27" s="1"/>
  <c r="BD151" i="27" s="1"/>
  <c r="BB152" i="27"/>
  <c r="BB153" i="27"/>
  <c r="BC153" i="27" s="1"/>
  <c r="BD153" i="27" s="1"/>
  <c r="BB154" i="27"/>
  <c r="BC154" i="27" s="1"/>
  <c r="BD154" i="27" s="1"/>
  <c r="BB155" i="27"/>
  <c r="BB156" i="27"/>
  <c r="BB157" i="27"/>
  <c r="BC157" i="27" s="1"/>
  <c r="BD157" i="27" s="1"/>
  <c r="BB158" i="27"/>
  <c r="BB159" i="27"/>
  <c r="BC159" i="27" s="1"/>
  <c r="BB160" i="27"/>
  <c r="BB161" i="27"/>
  <c r="BC161" i="27" s="1"/>
  <c r="BD161" i="27" s="1"/>
  <c r="BB162" i="27"/>
  <c r="BC162" i="27" s="1"/>
  <c r="BD162" i="27" s="1"/>
  <c r="BB163" i="27"/>
  <c r="BB164" i="27"/>
  <c r="BB165" i="27"/>
  <c r="BC165" i="27" s="1"/>
  <c r="BD165" i="27" s="1"/>
  <c r="BB166" i="27"/>
  <c r="BB167" i="27"/>
  <c r="BC167" i="27" s="1"/>
  <c r="BB168" i="27"/>
  <c r="BB169" i="27"/>
  <c r="BB170" i="27"/>
  <c r="BC170" i="27" s="1"/>
  <c r="BD170" i="27" s="1"/>
  <c r="BB171" i="27"/>
  <c r="BB172" i="27"/>
  <c r="BB173" i="27"/>
  <c r="BC173" i="27" s="1"/>
  <c r="BD173" i="27" s="1"/>
  <c r="BB174" i="27"/>
  <c r="BB175" i="27"/>
  <c r="BC175" i="27" s="1"/>
  <c r="BB176" i="27"/>
  <c r="BB177" i="27"/>
  <c r="BB178" i="27"/>
  <c r="BC178" i="27" s="1"/>
  <c r="BD178" i="27" s="1"/>
  <c r="BB179" i="27"/>
  <c r="BB180" i="27"/>
  <c r="BB181" i="27"/>
  <c r="BC181" i="27" s="1"/>
  <c r="BD181" i="27" s="1"/>
  <c r="BB182" i="27"/>
  <c r="BB183" i="27"/>
  <c r="BC183" i="27" s="1"/>
  <c r="BB184" i="27"/>
  <c r="BB185" i="27"/>
  <c r="BB186" i="27"/>
  <c r="BC186" i="27" s="1"/>
  <c r="BD186" i="27" s="1"/>
  <c r="BB187" i="27"/>
  <c r="BB188" i="27"/>
  <c r="BB189" i="27"/>
  <c r="BC189" i="27" s="1"/>
  <c r="BD189" i="27" s="1"/>
  <c r="BB190" i="27"/>
  <c r="BB191" i="27"/>
  <c r="BB192" i="27"/>
  <c r="BB193" i="27"/>
  <c r="BB194" i="27"/>
  <c r="BC194" i="27" s="1"/>
  <c r="BD194" i="27" s="1"/>
  <c r="BB195" i="27"/>
  <c r="BB196" i="27"/>
  <c r="BB197" i="27"/>
  <c r="BC197" i="27" s="1"/>
  <c r="BD197" i="27" s="1"/>
  <c r="BB198" i="27"/>
  <c r="BB199" i="27"/>
  <c r="BC199" i="27" s="1"/>
  <c r="BD199" i="27" s="1"/>
  <c r="BB200" i="27"/>
  <c r="BB201" i="27"/>
  <c r="BB202" i="27"/>
  <c r="BC202" i="27" s="1"/>
  <c r="BD202" i="27" s="1"/>
  <c r="BB203" i="27"/>
  <c r="BB204" i="27"/>
  <c r="BB205" i="27"/>
  <c r="BC205" i="27" s="1"/>
  <c r="BD205" i="27" s="1"/>
  <c r="BB206" i="27"/>
  <c r="BB207" i="27"/>
  <c r="BC207" i="27" s="1"/>
  <c r="BD207" i="27" s="1"/>
  <c r="BB208" i="27"/>
  <c r="BB209" i="27"/>
  <c r="BB210" i="27"/>
  <c r="BD210" i="27" s="1"/>
  <c r="BB211" i="27"/>
  <c r="BB212" i="27"/>
  <c r="BD212" i="27" s="1"/>
  <c r="BB213" i="27"/>
  <c r="BC213" i="27" s="1"/>
  <c r="BD213" i="27" s="1"/>
  <c r="BB214" i="27"/>
  <c r="BC214" i="27" s="1"/>
  <c r="BB215" i="27"/>
  <c r="BC215" i="27" s="1"/>
  <c r="BB216" i="27"/>
  <c r="BB217" i="27"/>
  <c r="BC217" i="27" s="1"/>
  <c r="BD217" i="27" s="1"/>
  <c r="BB218" i="27"/>
  <c r="BC218" i="27" s="1"/>
  <c r="BD218" i="27" s="1"/>
  <c r="BB219" i="27"/>
  <c r="BB220" i="27"/>
  <c r="BD220" i="27" s="1"/>
  <c r="BB221" i="27"/>
  <c r="BD221" i="27" s="1"/>
  <c r="BB222" i="27"/>
  <c r="BD222" i="27" s="1"/>
  <c r="BB223" i="27"/>
  <c r="BC223" i="27" s="1"/>
  <c r="BD223" i="27" s="1"/>
  <c r="BB224" i="27"/>
  <c r="BB225" i="27"/>
  <c r="BB226" i="27"/>
  <c r="BC226" i="27" s="1"/>
  <c r="BD226" i="27" s="1"/>
  <c r="BB227" i="27"/>
  <c r="BB228" i="27"/>
  <c r="BB229" i="27"/>
  <c r="BC229" i="27" s="1"/>
  <c r="BD229" i="27" s="1"/>
  <c r="BB230" i="27"/>
  <c r="BB231" i="27"/>
  <c r="BB232" i="27"/>
  <c r="BB233" i="27"/>
  <c r="BC233" i="27" s="1"/>
  <c r="BD233" i="27" s="1"/>
  <c r="BB234" i="27"/>
  <c r="BC234" i="27" s="1"/>
  <c r="BD234" i="27" s="1"/>
  <c r="BB235" i="27"/>
  <c r="BB236" i="27"/>
  <c r="BB237" i="27"/>
  <c r="BC237" i="27" s="1"/>
  <c r="BD237" i="27" s="1"/>
  <c r="BB238" i="27"/>
  <c r="BB239" i="27"/>
  <c r="BC239" i="27" s="1"/>
  <c r="BB240" i="27"/>
  <c r="BB241" i="27"/>
  <c r="BC241" i="27" s="1"/>
  <c r="BD241" i="27" s="1"/>
  <c r="BB242" i="27"/>
  <c r="BC242" i="27" s="1"/>
  <c r="BD242" i="27" s="1"/>
  <c r="BB243" i="27"/>
  <c r="BB244" i="27"/>
  <c r="BB245" i="27"/>
  <c r="BC245" i="27" s="1"/>
  <c r="BD245" i="27" s="1"/>
  <c r="BB246" i="27"/>
  <c r="BB247" i="27"/>
  <c r="BC247" i="27" s="1"/>
  <c r="BB248" i="27"/>
  <c r="BB249" i="27"/>
  <c r="BC249" i="27" s="1"/>
  <c r="BD249" i="27" s="1"/>
  <c r="BB250" i="27"/>
  <c r="BC250" i="27" s="1"/>
  <c r="BD250" i="27" s="1"/>
  <c r="BB251" i="27"/>
  <c r="BB252" i="27"/>
  <c r="BB253" i="27"/>
  <c r="BC253" i="27" s="1"/>
  <c r="BD253" i="27" s="1"/>
  <c r="BB254" i="27"/>
  <c r="BB255" i="27"/>
  <c r="BC255" i="27" s="1"/>
  <c r="BB256" i="27"/>
  <c r="BB257" i="27"/>
  <c r="BB258" i="27"/>
  <c r="BC258" i="27" s="1"/>
  <c r="BD258" i="27" s="1"/>
  <c r="BB259" i="27"/>
  <c r="BB260" i="27"/>
  <c r="BB261" i="27"/>
  <c r="BC261" i="27" s="1"/>
  <c r="BD261" i="27" s="1"/>
  <c r="BB262" i="27"/>
  <c r="BB263" i="27"/>
  <c r="BC263" i="27" s="1"/>
  <c r="BB264" i="27"/>
  <c r="BB265" i="27"/>
  <c r="BB266" i="27"/>
  <c r="BC266" i="27" s="1"/>
  <c r="BD266" i="27" s="1"/>
  <c r="BB267" i="27"/>
  <c r="BB268" i="27"/>
  <c r="BB269" i="27"/>
  <c r="BC269" i="27" s="1"/>
  <c r="BD269" i="27" s="1"/>
  <c r="BB270" i="27"/>
  <c r="BB271" i="27"/>
  <c r="BC271" i="27" s="1"/>
  <c r="BD271" i="27" s="1"/>
  <c r="BB272" i="27"/>
  <c r="BB273" i="27"/>
  <c r="BB274" i="27"/>
  <c r="BC274" i="27" s="1"/>
  <c r="BD274" i="27" s="1"/>
  <c r="BB275" i="27"/>
  <c r="BB276" i="27"/>
  <c r="BB277" i="27"/>
  <c r="BC277" i="27" s="1"/>
  <c r="BD277" i="27" s="1"/>
  <c r="BB278" i="27"/>
  <c r="BB279" i="27"/>
  <c r="BB280" i="27"/>
  <c r="BB281" i="27"/>
  <c r="BB282" i="27"/>
  <c r="BC282" i="27" s="1"/>
  <c r="BD282" i="27" s="1"/>
  <c r="BB283" i="27"/>
  <c r="BB284" i="27"/>
  <c r="BB285" i="27"/>
  <c r="BC285" i="27" s="1"/>
  <c r="BD285" i="27" s="1"/>
  <c r="BB286" i="27"/>
  <c r="BB287" i="27"/>
  <c r="BC287" i="27" s="1"/>
  <c r="BD287" i="27" s="1"/>
  <c r="BB288" i="27"/>
  <c r="BB289" i="27"/>
  <c r="BB290" i="27"/>
  <c r="BC290" i="27" s="1"/>
  <c r="BD290" i="27" s="1"/>
  <c r="BB291" i="27"/>
  <c r="BB292" i="27"/>
  <c r="BB293" i="27"/>
  <c r="BC293" i="27" s="1"/>
  <c r="BD293" i="27" s="1"/>
  <c r="BB294" i="27"/>
  <c r="BB295" i="27"/>
  <c r="BC295" i="27" s="1"/>
  <c r="BD295" i="27" s="1"/>
  <c r="BB296" i="27"/>
  <c r="BB297" i="27"/>
  <c r="BB298" i="27"/>
  <c r="BC298" i="27" s="1"/>
  <c r="BD298" i="27" s="1"/>
  <c r="BB299" i="27"/>
  <c r="BB300" i="27"/>
  <c r="BB301" i="27"/>
  <c r="BC301" i="27" s="1"/>
  <c r="BD301" i="27" s="1"/>
  <c r="BB302" i="27"/>
  <c r="BB303" i="27"/>
  <c r="BC303" i="27" s="1"/>
  <c r="BB304" i="27"/>
  <c r="BB305" i="27"/>
  <c r="BB306" i="27"/>
  <c r="BC306" i="27" s="1"/>
  <c r="BD306" i="27" s="1"/>
  <c r="BB307" i="27"/>
  <c r="BB308" i="27"/>
  <c r="BB309" i="27"/>
  <c r="BC309" i="27" s="1"/>
  <c r="BD309" i="27" s="1"/>
  <c r="BB310" i="27"/>
  <c r="BB311" i="27"/>
  <c r="BC311" i="27" s="1"/>
  <c r="BB312" i="27"/>
  <c r="BB313" i="27"/>
  <c r="BC313" i="27" s="1"/>
  <c r="BD313" i="27" s="1"/>
  <c r="BB314" i="27"/>
  <c r="BC314" i="27" s="1"/>
  <c r="BD314" i="27" s="1"/>
  <c r="BB315" i="27"/>
  <c r="BB316" i="27"/>
  <c r="BB317" i="27"/>
  <c r="BC317" i="27" s="1"/>
  <c r="BD317" i="27" s="1"/>
  <c r="BB318" i="27"/>
  <c r="BB319" i="27"/>
  <c r="BC319" i="27" s="1"/>
  <c r="BB320" i="27"/>
  <c r="BB321" i="27"/>
  <c r="BC321" i="27" s="1"/>
  <c r="BD321" i="27" s="1"/>
  <c r="BB322" i="27"/>
  <c r="BC322" i="27" s="1"/>
  <c r="BD322" i="27" s="1"/>
  <c r="BB323" i="27"/>
  <c r="BB324" i="27"/>
  <c r="BB325" i="27"/>
  <c r="BC325" i="27" s="1"/>
  <c r="BD325" i="27" s="1"/>
  <c r="BB326" i="27"/>
  <c r="BB327" i="27"/>
  <c r="BC327" i="27" s="1"/>
  <c r="BD327" i="27" s="1"/>
  <c r="BB328" i="27"/>
  <c r="BB329" i="27"/>
  <c r="BC329" i="27" s="1"/>
  <c r="BD329" i="27" s="1"/>
  <c r="BB330" i="27"/>
  <c r="BC330" i="27" s="1"/>
  <c r="BD330" i="27" s="1"/>
  <c r="BB331" i="27"/>
  <c r="BB332" i="27"/>
  <c r="BB333" i="27"/>
  <c r="BC333" i="27" s="1"/>
  <c r="BD333" i="27" s="1"/>
  <c r="BB334" i="27"/>
  <c r="BB335" i="27"/>
  <c r="BC335" i="27" s="1"/>
  <c r="BD335" i="27" s="1"/>
  <c r="BB336" i="27"/>
  <c r="BB337" i="27"/>
  <c r="BC337" i="27" s="1"/>
  <c r="BD337" i="27" s="1"/>
  <c r="BB338" i="27"/>
  <c r="BC338" i="27" s="1"/>
  <c r="BD338" i="27" s="1"/>
  <c r="BB339" i="27"/>
  <c r="BB340" i="27"/>
  <c r="BB341" i="27"/>
  <c r="BC341" i="27" s="1"/>
  <c r="BD341" i="27" s="1"/>
  <c r="BB342" i="27"/>
  <c r="BB343" i="27"/>
  <c r="BC343" i="27" s="1"/>
  <c r="BD343" i="27" s="1"/>
  <c r="BB344" i="27"/>
  <c r="BB345" i="27"/>
  <c r="BC345" i="27" s="1"/>
  <c r="BD345" i="27" s="1"/>
  <c r="BB346" i="27"/>
  <c r="BC346" i="27" s="1"/>
  <c r="BD346" i="27" s="1"/>
  <c r="BB347" i="27"/>
  <c r="BB348" i="27"/>
  <c r="BB349" i="27"/>
  <c r="BC349" i="27" s="1"/>
  <c r="BD349" i="27" s="1"/>
  <c r="BB350" i="27"/>
  <c r="BB351" i="27"/>
  <c r="BC351" i="27" s="1"/>
  <c r="BB352" i="27"/>
  <c r="BB353" i="27"/>
  <c r="BC353" i="27" s="1"/>
  <c r="BD353" i="27" s="1"/>
  <c r="BB354" i="27"/>
  <c r="BC354" i="27" s="1"/>
  <c r="BD354" i="27" s="1"/>
  <c r="BB355" i="27"/>
  <c r="BB356" i="27"/>
  <c r="BB357" i="27"/>
  <c r="BC357" i="27" s="1"/>
  <c r="BD357" i="27" s="1"/>
  <c r="BB358" i="27"/>
  <c r="BB359" i="27"/>
  <c r="BC359" i="27" s="1"/>
  <c r="BD359" i="27" s="1"/>
  <c r="BB360" i="27"/>
  <c r="BB361" i="27"/>
  <c r="BC361" i="27" s="1"/>
  <c r="BD361" i="27" s="1"/>
  <c r="BB362" i="27"/>
  <c r="BC362" i="27" s="1"/>
  <c r="BD362" i="27" s="1"/>
  <c r="BB363" i="27"/>
  <c r="BB364" i="27"/>
  <c r="BB365" i="27"/>
  <c r="BC365" i="27" s="1"/>
  <c r="BD365" i="27" s="1"/>
  <c r="BB366" i="27"/>
  <c r="BB367" i="27"/>
  <c r="BC367" i="27" s="1"/>
  <c r="BD367" i="27" s="1"/>
  <c r="BB368" i="27"/>
  <c r="BB369" i="27"/>
  <c r="BC369" i="27" s="1"/>
  <c r="BD369" i="27" s="1"/>
  <c r="BB370" i="27"/>
  <c r="BC370" i="27" s="1"/>
  <c r="BD370" i="27" s="1"/>
  <c r="BB371" i="27"/>
  <c r="BB372" i="27"/>
  <c r="BB373" i="27"/>
  <c r="BC373" i="27" s="1"/>
  <c r="BD373" i="27" s="1"/>
  <c r="BB374" i="27"/>
  <c r="BB375" i="27"/>
  <c r="BC375" i="27" s="1"/>
  <c r="BD375" i="27" s="1"/>
  <c r="BB376" i="27"/>
  <c r="BB377" i="27"/>
  <c r="BB378" i="27"/>
  <c r="BC378" i="27" s="1"/>
  <c r="BD378" i="27" s="1"/>
  <c r="BB379" i="27"/>
  <c r="BB380" i="27"/>
  <c r="BB381" i="27"/>
  <c r="BC381" i="27" s="1"/>
  <c r="BD381" i="27" s="1"/>
  <c r="BB382" i="27"/>
  <c r="BB383" i="27"/>
  <c r="BC383" i="27" s="1"/>
  <c r="BD383" i="27" s="1"/>
  <c r="BB384" i="27"/>
  <c r="BB385" i="27"/>
  <c r="BB386" i="27"/>
  <c r="BC386" i="27" s="1"/>
  <c r="BD386" i="27" s="1"/>
  <c r="BB387" i="27"/>
  <c r="BB388" i="27"/>
  <c r="BB389" i="27"/>
  <c r="BC389" i="27" s="1"/>
  <c r="BD389" i="27" s="1"/>
  <c r="BB390" i="27"/>
  <c r="BB391" i="27"/>
  <c r="BC391" i="27" s="1"/>
  <c r="BD391" i="27" s="1"/>
  <c r="BB392" i="27"/>
  <c r="BB393" i="27"/>
  <c r="BB394" i="27"/>
  <c r="BC394" i="27" s="1"/>
  <c r="BD394" i="27" s="1"/>
  <c r="BB395" i="27"/>
  <c r="BB396" i="27"/>
  <c r="BB397" i="27"/>
  <c r="BC397" i="27" s="1"/>
  <c r="BD397" i="27" s="1"/>
  <c r="BB398" i="27"/>
  <c r="BB399" i="27"/>
  <c r="BC399" i="27" s="1"/>
  <c r="BD399" i="27" s="1"/>
  <c r="BB400" i="27"/>
  <c r="BB401" i="27"/>
  <c r="BB402" i="27"/>
  <c r="BB403" i="27"/>
  <c r="BB404" i="27"/>
  <c r="BB405" i="27"/>
  <c r="BC405" i="27" s="1"/>
  <c r="BD405" i="27" s="1"/>
  <c r="BB406" i="27"/>
  <c r="BB407" i="27"/>
  <c r="BC407" i="27" s="1"/>
  <c r="BD407" i="27" s="1"/>
  <c r="BB408" i="27"/>
  <c r="BB409" i="27"/>
  <c r="BB410" i="27"/>
  <c r="BC410" i="27" s="1"/>
  <c r="BD410" i="27" s="1"/>
  <c r="BB411" i="27"/>
  <c r="BB412" i="27"/>
  <c r="BB413" i="27"/>
  <c r="BC413" i="27" s="1"/>
  <c r="BD413" i="27" s="1"/>
  <c r="BB414" i="27"/>
  <c r="BB415" i="27"/>
  <c r="BC415" i="27" s="1"/>
  <c r="BD415" i="27" s="1"/>
  <c r="BB416" i="27"/>
  <c r="BB417" i="27"/>
  <c r="BB418" i="27"/>
  <c r="BC418" i="27" s="1"/>
  <c r="BD418" i="27" s="1"/>
  <c r="BB419" i="27"/>
  <c r="BB420" i="27"/>
  <c r="BB421" i="27"/>
  <c r="BC421" i="27" s="1"/>
  <c r="BD421" i="27" s="1"/>
  <c r="BB422" i="27"/>
  <c r="BB423" i="27"/>
  <c r="BC423" i="27" s="1"/>
  <c r="BD423" i="27" s="1"/>
  <c r="BB424" i="27"/>
  <c r="BB425" i="27"/>
  <c r="BB426" i="27"/>
  <c r="BC426" i="27" s="1"/>
  <c r="BD426" i="27" s="1"/>
  <c r="BB427" i="27"/>
  <c r="BB428" i="27"/>
  <c r="BB429" i="27"/>
  <c r="BC429" i="27" s="1"/>
  <c r="BD429" i="27" s="1"/>
  <c r="BB430" i="27"/>
  <c r="BC430" i="27" s="1"/>
  <c r="BB431" i="27"/>
  <c r="BB432" i="27"/>
  <c r="BB433" i="27"/>
  <c r="BC433" i="27" s="1"/>
  <c r="BD433" i="27" s="1"/>
  <c r="BB434" i="27"/>
  <c r="BC434" i="27" s="1"/>
  <c r="BD434" i="27" s="1"/>
  <c r="BB435" i="27"/>
  <c r="BB436" i="27"/>
  <c r="BB30" i="27"/>
  <c r="BC30" i="27" s="1"/>
  <c r="BD83" i="27"/>
  <c r="BD211" i="27"/>
  <c r="BD219" i="27"/>
  <c r="AG125" i="27"/>
  <c r="AG165" i="27"/>
  <c r="AF168" i="27"/>
  <c r="AF184" i="27"/>
  <c r="AF216" i="27"/>
  <c r="AG229" i="27"/>
  <c r="AG237" i="27"/>
  <c r="F5" i="13"/>
  <c r="BC32" i="27"/>
  <c r="BD32" i="27" s="1"/>
  <c r="BC33" i="27"/>
  <c r="BD33" i="27" s="1"/>
  <c r="BC35" i="27"/>
  <c r="BD35" i="27" s="1"/>
  <c r="BC36" i="27"/>
  <c r="BD36" i="27" s="1"/>
  <c r="BC40" i="27"/>
  <c r="BD40" i="27" s="1"/>
  <c r="BC41" i="27"/>
  <c r="BD41" i="27" s="1"/>
  <c r="BC43" i="27"/>
  <c r="BD43" i="27" s="1"/>
  <c r="BC44" i="27"/>
  <c r="BD44" i="27" s="1"/>
  <c r="BC48" i="27"/>
  <c r="BD48" i="27" s="1"/>
  <c r="BC49" i="27"/>
  <c r="BD49" i="27" s="1"/>
  <c r="BC51" i="27"/>
  <c r="BD51" i="27" s="1"/>
  <c r="BC52" i="27"/>
  <c r="BD52" i="27" s="1"/>
  <c r="BC56" i="27"/>
  <c r="BD56" i="27" s="1"/>
  <c r="BC59" i="27"/>
  <c r="BD59" i="27" s="1"/>
  <c r="BC60" i="27"/>
  <c r="BD60" i="27" s="1"/>
  <c r="BC64" i="27"/>
  <c r="BD64" i="27" s="1"/>
  <c r="BC67" i="27"/>
  <c r="BD67" i="27" s="1"/>
  <c r="BC68" i="27"/>
  <c r="BD68" i="27" s="1"/>
  <c r="BC72" i="27"/>
  <c r="BD72" i="27" s="1"/>
  <c r="BC75" i="27"/>
  <c r="BD75" i="27" s="1"/>
  <c r="BC76" i="27"/>
  <c r="BD76" i="27" s="1"/>
  <c r="BC80" i="27"/>
  <c r="BD80" i="27" s="1"/>
  <c r="BC88" i="27"/>
  <c r="BD88" i="27" s="1"/>
  <c r="BC89" i="27"/>
  <c r="BD89" i="27" s="1"/>
  <c r="BC91" i="27"/>
  <c r="BD91" i="27" s="1"/>
  <c r="BC92" i="27"/>
  <c r="BD92" i="27" s="1"/>
  <c r="BC96" i="27"/>
  <c r="BD96" i="27" s="1"/>
  <c r="BC97" i="27"/>
  <c r="BD97" i="27" s="1"/>
  <c r="BC99" i="27"/>
  <c r="BD99" i="27" s="1"/>
  <c r="BC100" i="27"/>
  <c r="BD100" i="27" s="1"/>
  <c r="BC104" i="27"/>
  <c r="BD104" i="27" s="1"/>
  <c r="BC107" i="27"/>
  <c r="BD107" i="27" s="1"/>
  <c r="BC108" i="27"/>
  <c r="BD108" i="27" s="1"/>
  <c r="BC112" i="27"/>
  <c r="BD112" i="27" s="1"/>
  <c r="BC115" i="27"/>
  <c r="BD115" i="27" s="1"/>
  <c r="BC116" i="27"/>
  <c r="BD116" i="27" s="1"/>
  <c r="BC120" i="27"/>
  <c r="BD120" i="27" s="1"/>
  <c r="BC123" i="27"/>
  <c r="BD123" i="27" s="1"/>
  <c r="BC124" i="27"/>
  <c r="BD124" i="27" s="1"/>
  <c r="BC128" i="27"/>
  <c r="BD128" i="27" s="1"/>
  <c r="BC131" i="27"/>
  <c r="BD131" i="27" s="1"/>
  <c r="BC132" i="27"/>
  <c r="BD132" i="27" s="1"/>
  <c r="BC136" i="27"/>
  <c r="BD136" i="27" s="1"/>
  <c r="BC139" i="27"/>
  <c r="BD139" i="27" s="1"/>
  <c r="BC140" i="27"/>
  <c r="BD140" i="27" s="1"/>
  <c r="BC144" i="27"/>
  <c r="BD144" i="27" s="1"/>
  <c r="BC147" i="27"/>
  <c r="BD147" i="27" s="1"/>
  <c r="BC148" i="27"/>
  <c r="BD148" i="27" s="1"/>
  <c r="BC152" i="27"/>
  <c r="BD152" i="27" s="1"/>
  <c r="BC155" i="27"/>
  <c r="BD155" i="27" s="1"/>
  <c r="BC156" i="27"/>
  <c r="BD156" i="27" s="1"/>
  <c r="BC160" i="27"/>
  <c r="BD160" i="27" s="1"/>
  <c r="BC163" i="27"/>
  <c r="BD163" i="27" s="1"/>
  <c r="BC164" i="27"/>
  <c r="BD164" i="27" s="1"/>
  <c r="BC168" i="27"/>
  <c r="BD168" i="27" s="1"/>
  <c r="BC169" i="27"/>
  <c r="BD169" i="27" s="1"/>
  <c r="BC171" i="27"/>
  <c r="BD171" i="27" s="1"/>
  <c r="BC172" i="27"/>
  <c r="BD172" i="27" s="1"/>
  <c r="BC176" i="27"/>
  <c r="BD176" i="27" s="1"/>
  <c r="BC177" i="27"/>
  <c r="BD177" i="27" s="1"/>
  <c r="BC179" i="27"/>
  <c r="BD179" i="27" s="1"/>
  <c r="BC180" i="27"/>
  <c r="BD180" i="27" s="1"/>
  <c r="BC184" i="27"/>
  <c r="BD184" i="27" s="1"/>
  <c r="BC185" i="27"/>
  <c r="BD185" i="27" s="1"/>
  <c r="BC187" i="27"/>
  <c r="BD187" i="27" s="1"/>
  <c r="BC188" i="27"/>
  <c r="BD188" i="27" s="1"/>
  <c r="BC191" i="27"/>
  <c r="BD191" i="27" s="1"/>
  <c r="BC192" i="27"/>
  <c r="BD192" i="27" s="1"/>
  <c r="BC193" i="27"/>
  <c r="BD193" i="27" s="1"/>
  <c r="BC195" i="27"/>
  <c r="BD195" i="27" s="1"/>
  <c r="BC196" i="27"/>
  <c r="BD196" i="27" s="1"/>
  <c r="BC200" i="27"/>
  <c r="BD200" i="27" s="1"/>
  <c r="BC201" i="27"/>
  <c r="BD201" i="27" s="1"/>
  <c r="BC203" i="27"/>
  <c r="BD203" i="27" s="1"/>
  <c r="BC204" i="27"/>
  <c r="BD204" i="27" s="1"/>
  <c r="BC208" i="27"/>
  <c r="BD208" i="27" s="1"/>
  <c r="BC209" i="27"/>
  <c r="BD209" i="27" s="1"/>
  <c r="BC216" i="27"/>
  <c r="BD216" i="27" s="1"/>
  <c r="BC224" i="27"/>
  <c r="BD224" i="27" s="1"/>
  <c r="BC225" i="27"/>
  <c r="BD225" i="27" s="1"/>
  <c r="BC227" i="27"/>
  <c r="BD227" i="27" s="1"/>
  <c r="BC228" i="27"/>
  <c r="BD228" i="27" s="1"/>
  <c r="BC231" i="27"/>
  <c r="BD231" i="27" s="1"/>
  <c r="BC232" i="27"/>
  <c r="BD232" i="27" s="1"/>
  <c r="BC235" i="27"/>
  <c r="BD235" i="27" s="1"/>
  <c r="BC236" i="27"/>
  <c r="BD236" i="27" s="1"/>
  <c r="BC240" i="27"/>
  <c r="BD240" i="27" s="1"/>
  <c r="BC243" i="27"/>
  <c r="BD243" i="27" s="1"/>
  <c r="BC244" i="27"/>
  <c r="BD244" i="27" s="1"/>
  <c r="BC248" i="27"/>
  <c r="BD248" i="27" s="1"/>
  <c r="BC251" i="27"/>
  <c r="BD251" i="27" s="1"/>
  <c r="BC252" i="27"/>
  <c r="BD252" i="27" s="1"/>
  <c r="BC256" i="27"/>
  <c r="BD256" i="27" s="1"/>
  <c r="BC257" i="27"/>
  <c r="BD257" i="27" s="1"/>
  <c r="BC259" i="27"/>
  <c r="BD259" i="27" s="1"/>
  <c r="BC260" i="27"/>
  <c r="BD260" i="27" s="1"/>
  <c r="BC264" i="27"/>
  <c r="BD264" i="27" s="1"/>
  <c r="BC265" i="27"/>
  <c r="BD265" i="27" s="1"/>
  <c r="BC267" i="27"/>
  <c r="BD267" i="27" s="1"/>
  <c r="BC268" i="27"/>
  <c r="BD268" i="27" s="1"/>
  <c r="BC272" i="27"/>
  <c r="BD272" i="27" s="1"/>
  <c r="BC273" i="27"/>
  <c r="BD273" i="27" s="1"/>
  <c r="BC275" i="27"/>
  <c r="BD275" i="27" s="1"/>
  <c r="BC276" i="27"/>
  <c r="BD276" i="27" s="1"/>
  <c r="BC279" i="27"/>
  <c r="BD279" i="27" s="1"/>
  <c r="BC280" i="27"/>
  <c r="BD280" i="27" s="1"/>
  <c r="BC281" i="27"/>
  <c r="BD281" i="27" s="1"/>
  <c r="BC283" i="27"/>
  <c r="BD283" i="27" s="1"/>
  <c r="BC284" i="27"/>
  <c r="BD284" i="27" s="1"/>
  <c r="BC288" i="27"/>
  <c r="BD288" i="27" s="1"/>
  <c r="BC289" i="27"/>
  <c r="BD289" i="27" s="1"/>
  <c r="BC291" i="27"/>
  <c r="BD291" i="27" s="1"/>
  <c r="BC292" i="27"/>
  <c r="BD292" i="27" s="1"/>
  <c r="BC296" i="27"/>
  <c r="BD296" i="27" s="1"/>
  <c r="BC297" i="27"/>
  <c r="BD297" i="27" s="1"/>
  <c r="BC299" i="27"/>
  <c r="BD299" i="27" s="1"/>
  <c r="BC300" i="27"/>
  <c r="BD300" i="27" s="1"/>
  <c r="BC304" i="27"/>
  <c r="BD304" i="27" s="1"/>
  <c r="BC305" i="27"/>
  <c r="BD305" i="27" s="1"/>
  <c r="BC307" i="27"/>
  <c r="BD307" i="27" s="1"/>
  <c r="BC308" i="27"/>
  <c r="BD308" i="27" s="1"/>
  <c r="BC312" i="27"/>
  <c r="BD312" i="27" s="1"/>
  <c r="BC315" i="27"/>
  <c r="BD315" i="27" s="1"/>
  <c r="BC316" i="27"/>
  <c r="BD316" i="27" s="1"/>
  <c r="BC320" i="27"/>
  <c r="BD320" i="27" s="1"/>
  <c r="BC323" i="27"/>
  <c r="BD323" i="27" s="1"/>
  <c r="BC324" i="27"/>
  <c r="BD324" i="27" s="1"/>
  <c r="BC328" i="27"/>
  <c r="BD328" i="27" s="1"/>
  <c r="BC331" i="27"/>
  <c r="BD331" i="27" s="1"/>
  <c r="BC332" i="27"/>
  <c r="BD332" i="27" s="1"/>
  <c r="BC336" i="27"/>
  <c r="BD336" i="27" s="1"/>
  <c r="BC339" i="27"/>
  <c r="BD339" i="27" s="1"/>
  <c r="BC340" i="27"/>
  <c r="BD340" i="27" s="1"/>
  <c r="BC344" i="27"/>
  <c r="BD344" i="27" s="1"/>
  <c r="BC347" i="27"/>
  <c r="BD347" i="27" s="1"/>
  <c r="BC348" i="27"/>
  <c r="BD348" i="27" s="1"/>
  <c r="BC352" i="27"/>
  <c r="BD352" i="27" s="1"/>
  <c r="BC355" i="27"/>
  <c r="BD355" i="27" s="1"/>
  <c r="BC356" i="27"/>
  <c r="BD356" i="27" s="1"/>
  <c r="BC360" i="27"/>
  <c r="BD360" i="27" s="1"/>
  <c r="BC363" i="27"/>
  <c r="BD363" i="27" s="1"/>
  <c r="BC364" i="27"/>
  <c r="BD364" i="27" s="1"/>
  <c r="BC368" i="27"/>
  <c r="BD368" i="27" s="1"/>
  <c r="BC371" i="27"/>
  <c r="BD371" i="27" s="1"/>
  <c r="BC372" i="27"/>
  <c r="BD372" i="27" s="1"/>
  <c r="BC376" i="27"/>
  <c r="BD376" i="27" s="1"/>
  <c r="BC377" i="27"/>
  <c r="BD377" i="27" s="1"/>
  <c r="BC379" i="27"/>
  <c r="BD379" i="27" s="1"/>
  <c r="BC380" i="27"/>
  <c r="BD380" i="27" s="1"/>
  <c r="BC384" i="27"/>
  <c r="BD384" i="27" s="1"/>
  <c r="BC385" i="27"/>
  <c r="BD385" i="27" s="1"/>
  <c r="BC387" i="27"/>
  <c r="BD387" i="27" s="1"/>
  <c r="BC388" i="27"/>
  <c r="BD388" i="27" s="1"/>
  <c r="BC392" i="27"/>
  <c r="BD392" i="27" s="1"/>
  <c r="BC393" i="27"/>
  <c r="BD393" i="27" s="1"/>
  <c r="BC395" i="27"/>
  <c r="BD395" i="27" s="1"/>
  <c r="BC396" i="27"/>
  <c r="BD396" i="27" s="1"/>
  <c r="BC400" i="27"/>
  <c r="BD400" i="27" s="1"/>
  <c r="BC401" i="27"/>
  <c r="BD401" i="27" s="1"/>
  <c r="BC402" i="27"/>
  <c r="BD402" i="27" s="1"/>
  <c r="BC403" i="27"/>
  <c r="BD403" i="27" s="1"/>
  <c r="BC404" i="27"/>
  <c r="BD404" i="27" s="1"/>
  <c r="BC408" i="27"/>
  <c r="BD408" i="27" s="1"/>
  <c r="BC409" i="27"/>
  <c r="BD409" i="27" s="1"/>
  <c r="BC411" i="27"/>
  <c r="BD411" i="27" s="1"/>
  <c r="BC412" i="27"/>
  <c r="BD412" i="27" s="1"/>
  <c r="BC416" i="27"/>
  <c r="BD416" i="27" s="1"/>
  <c r="BC417" i="27"/>
  <c r="BD417" i="27" s="1"/>
  <c r="BC419" i="27"/>
  <c r="BD419" i="27" s="1"/>
  <c r="BC420" i="27"/>
  <c r="BD420" i="27" s="1"/>
  <c r="BC424" i="27"/>
  <c r="BD424" i="27" s="1"/>
  <c r="BC425" i="27"/>
  <c r="BD425" i="27" s="1"/>
  <c r="BC427" i="27"/>
  <c r="BD427" i="27" s="1"/>
  <c r="BC428" i="27"/>
  <c r="BD428" i="27" s="1"/>
  <c r="BC431" i="27"/>
  <c r="BD431" i="27" s="1"/>
  <c r="BC432" i="27"/>
  <c r="BD432" i="27" s="1"/>
  <c r="BC435" i="27"/>
  <c r="BD435" i="27" s="1"/>
  <c r="BC436" i="27"/>
  <c r="BD436" i="27" s="1"/>
  <c r="AG61" i="27" l="1"/>
  <c r="AG421" i="27"/>
  <c r="AF368" i="27"/>
  <c r="AF360" i="27"/>
  <c r="AF47" i="27"/>
  <c r="AF432" i="27"/>
  <c r="AF392" i="27"/>
  <c r="AF320" i="27"/>
  <c r="AF304" i="27"/>
  <c r="AF384" i="27"/>
  <c r="AF296" i="27"/>
  <c r="AG101" i="27"/>
  <c r="AG45" i="27"/>
  <c r="AF40" i="27"/>
  <c r="AG37" i="27"/>
  <c r="AF429" i="27"/>
  <c r="AF413" i="27"/>
  <c r="AG373" i="27"/>
  <c r="AF365" i="27"/>
  <c r="AF357" i="27"/>
  <c r="AF349" i="27"/>
  <c r="AG341" i="27"/>
  <c r="AF317" i="27"/>
  <c r="AG309" i="27"/>
  <c r="AF301" i="27"/>
  <c r="AF293" i="27"/>
  <c r="AF285" i="27"/>
  <c r="AF277" i="27"/>
  <c r="AG389" i="27"/>
  <c r="AF201" i="27"/>
  <c r="AG191" i="27"/>
  <c r="AG189" i="27"/>
  <c r="AF185" i="27"/>
  <c r="AG173" i="27"/>
  <c r="AF169" i="27"/>
  <c r="AG166" i="27"/>
  <c r="AF153" i="27"/>
  <c r="AG150" i="27"/>
  <c r="AG143" i="27"/>
  <c r="AG142" i="27"/>
  <c r="AF137" i="27"/>
  <c r="AF136" i="27"/>
  <c r="AF127" i="27"/>
  <c r="AF121" i="27"/>
  <c r="AG109" i="27"/>
  <c r="AF105" i="27"/>
  <c r="AF104" i="27"/>
  <c r="AG102" i="27"/>
  <c r="AF89" i="27"/>
  <c r="AF88" i="27"/>
  <c r="AG86" i="27"/>
  <c r="AG79" i="27"/>
  <c r="AG78" i="27"/>
  <c r="AF73" i="27"/>
  <c r="AF63" i="27"/>
  <c r="AF57" i="27"/>
  <c r="AF56" i="27"/>
  <c r="AF41" i="27"/>
  <c r="AG38" i="27"/>
  <c r="AF381" i="27"/>
  <c r="AF319" i="27"/>
  <c r="AF303" i="27"/>
  <c r="AF280" i="27"/>
  <c r="AG255" i="27"/>
  <c r="AF249" i="27"/>
  <c r="AG239" i="27"/>
  <c r="AF232" i="27"/>
  <c r="AG223" i="27"/>
  <c r="AG214" i="27"/>
  <c r="AG206" i="27"/>
  <c r="AF310" i="27"/>
  <c r="AG302" i="27"/>
  <c r="AF294" i="27"/>
  <c r="AG415" i="27"/>
  <c r="AF351" i="27"/>
  <c r="AF309" i="27"/>
  <c r="AF287" i="27"/>
  <c r="AG271" i="27"/>
  <c r="AF262" i="27"/>
  <c r="AG230" i="27"/>
  <c r="AG207" i="27"/>
  <c r="AF430" i="27"/>
  <c r="AG414" i="27"/>
  <c r="AF408" i="27"/>
  <c r="AF389" i="27"/>
  <c r="AG382" i="27"/>
  <c r="AF373" i="27"/>
  <c r="AF366" i="27"/>
  <c r="AF350" i="27"/>
  <c r="AF344" i="27"/>
  <c r="AF328" i="27"/>
  <c r="AG325" i="27"/>
  <c r="AF424" i="27"/>
  <c r="AG277" i="27"/>
  <c r="AF421" i="27"/>
  <c r="AF399" i="27"/>
  <c r="AF398" i="27"/>
  <c r="AF390" i="27"/>
  <c r="AF382" i="27"/>
  <c r="AG366" i="27"/>
  <c r="AG350" i="27"/>
  <c r="AF334" i="27"/>
  <c r="AF326" i="27"/>
  <c r="AG318" i="27"/>
  <c r="AF400" i="27"/>
  <c r="AF405" i="27"/>
  <c r="AF431" i="27"/>
  <c r="AF335" i="27"/>
  <c r="AF302" i="27"/>
  <c r="AG293" i="27"/>
  <c r="AG286" i="27"/>
  <c r="AF278" i="27"/>
  <c r="AF270" i="27"/>
  <c r="AF264" i="27"/>
  <c r="AF261" i="27"/>
  <c r="AF247" i="27"/>
  <c r="AF233" i="27"/>
  <c r="AF217" i="27"/>
  <c r="AG430" i="27"/>
  <c r="AG423" i="27"/>
  <c r="AF423" i="27"/>
  <c r="AF183" i="27"/>
  <c r="AG175" i="27"/>
  <c r="AF167" i="27"/>
  <c r="AG167" i="27"/>
  <c r="AG151" i="27"/>
  <c r="AF151" i="27"/>
  <c r="AF119" i="27"/>
  <c r="AG95" i="27"/>
  <c r="AG87" i="27"/>
  <c r="AF87" i="27"/>
  <c r="AG71" i="27"/>
  <c r="AF71" i="27"/>
  <c r="AF55" i="27"/>
  <c r="AG47" i="27"/>
  <c r="AF39" i="27"/>
  <c r="AG39" i="27"/>
  <c r="AG31" i="27"/>
  <c r="AF414" i="27"/>
  <c r="AF286" i="27"/>
  <c r="AF143" i="27"/>
  <c r="AG335" i="27"/>
  <c r="AG247" i="27"/>
  <c r="AG127" i="27"/>
  <c r="BD351" i="27"/>
  <c r="BD319" i="27"/>
  <c r="BD311" i="27"/>
  <c r="BD303" i="27"/>
  <c r="AG359" i="27"/>
  <c r="AF359" i="27"/>
  <c r="AG343" i="27"/>
  <c r="AF343" i="27"/>
  <c r="AG327" i="27"/>
  <c r="AF327" i="27"/>
  <c r="AG295" i="27"/>
  <c r="AF295" i="27"/>
  <c r="AF231" i="27"/>
  <c r="AG231" i="27"/>
  <c r="AG215" i="27"/>
  <c r="AF215" i="27"/>
  <c r="AG199" i="27"/>
  <c r="AF199" i="27"/>
  <c r="AG159" i="27"/>
  <c r="AG135" i="27"/>
  <c r="AF135" i="27"/>
  <c r="AG111" i="27"/>
  <c r="AF103" i="27"/>
  <c r="AG103" i="27"/>
  <c r="AG436" i="27"/>
  <c r="AF436" i="27"/>
  <c r="AG428" i="27"/>
  <c r="AF428" i="27"/>
  <c r="AG420" i="27"/>
  <c r="AF420" i="27"/>
  <c r="AG412" i="27"/>
  <c r="AF412" i="27"/>
  <c r="AG404" i="27"/>
  <c r="AF404" i="27"/>
  <c r="AG396" i="27"/>
  <c r="AF396" i="27"/>
  <c r="AG388" i="27"/>
  <c r="AF388" i="27"/>
  <c r="AG380" i="27"/>
  <c r="AF380" i="27"/>
  <c r="AG372" i="27"/>
  <c r="AF372" i="27"/>
  <c r="AG364" i="27"/>
  <c r="AF364" i="27"/>
  <c r="AG356" i="27"/>
  <c r="AF356" i="27"/>
  <c r="AG348" i="27"/>
  <c r="AF348" i="27"/>
  <c r="AG340" i="27"/>
  <c r="AF340" i="27"/>
  <c r="AG332" i="27"/>
  <c r="AF332" i="27"/>
  <c r="AG324" i="27"/>
  <c r="AF324" i="27"/>
  <c r="AG316" i="27"/>
  <c r="AF316" i="27"/>
  <c r="AG308" i="27"/>
  <c r="AF308" i="27"/>
  <c r="AG300" i="27"/>
  <c r="AF300" i="27"/>
  <c r="AG292" i="27"/>
  <c r="AF292" i="27"/>
  <c r="AG284" i="27"/>
  <c r="AF284" i="27"/>
  <c r="AG276" i="27"/>
  <c r="AF223" i="27"/>
  <c r="AF95" i="27"/>
  <c r="AG334" i="27"/>
  <c r="AG287" i="27"/>
  <c r="AG183" i="27"/>
  <c r="AG63" i="27"/>
  <c r="AG422" i="27"/>
  <c r="AG406" i="27"/>
  <c r="AG390" i="27"/>
  <c r="AG374" i="27"/>
  <c r="AG358" i="27"/>
  <c r="AG342" i="27"/>
  <c r="AG326" i="27"/>
  <c r="AG310" i="27"/>
  <c r="AG294" i="27"/>
  <c r="AG278" i="27"/>
  <c r="AG262" i="27"/>
  <c r="AG254" i="27"/>
  <c r="AG246" i="27"/>
  <c r="AG222" i="27"/>
  <c r="AG190" i="27"/>
  <c r="AG182" i="27"/>
  <c r="AG158" i="27"/>
  <c r="AG126" i="27"/>
  <c r="AG118" i="27"/>
  <c r="AG94" i="27"/>
  <c r="AG62" i="27"/>
  <c r="AG54" i="27"/>
  <c r="AF406" i="27"/>
  <c r="AF342" i="27"/>
  <c r="AF255" i="27"/>
  <c r="AG405" i="27"/>
  <c r="AG319" i="27"/>
  <c r="AG55" i="27"/>
  <c r="AF415" i="27"/>
  <c r="AF367" i="27"/>
  <c r="AG433" i="27"/>
  <c r="AF433" i="27"/>
  <c r="AG417" i="27"/>
  <c r="AF417" i="27"/>
  <c r="AG401" i="27"/>
  <c r="AF401" i="27"/>
  <c r="AG377" i="27"/>
  <c r="AF377" i="27"/>
  <c r="AG321" i="27"/>
  <c r="AF321" i="27"/>
  <c r="AF325" i="27"/>
  <c r="AG435" i="27"/>
  <c r="AF435" i="27"/>
  <c r="AG427" i="27"/>
  <c r="AF427" i="27"/>
  <c r="AG419" i="27"/>
  <c r="AF419" i="27"/>
  <c r="AG411" i="27"/>
  <c r="AF411" i="27"/>
  <c r="AG403" i="27"/>
  <c r="AF403" i="27"/>
  <c r="AG395" i="27"/>
  <c r="AF395" i="27"/>
  <c r="AG387" i="27"/>
  <c r="AF387" i="27"/>
  <c r="AG379" i="27"/>
  <c r="AF379" i="27"/>
  <c r="AG371" i="27"/>
  <c r="AF371" i="27"/>
  <c r="AG363" i="27"/>
  <c r="AF363" i="27"/>
  <c r="AG355" i="27"/>
  <c r="AF355" i="27"/>
  <c r="AG347" i="27"/>
  <c r="AF347" i="27"/>
  <c r="AG339" i="27"/>
  <c r="AF339" i="27"/>
  <c r="AG331" i="27"/>
  <c r="AF331" i="27"/>
  <c r="AG323" i="27"/>
  <c r="AF323" i="27"/>
  <c r="AG315" i="27"/>
  <c r="AF315" i="27"/>
  <c r="AG307" i="27"/>
  <c r="AF307" i="27"/>
  <c r="AG299" i="27"/>
  <c r="AF299" i="27"/>
  <c r="AG291" i="27"/>
  <c r="AF291" i="27"/>
  <c r="AG283" i="27"/>
  <c r="AF283" i="27"/>
  <c r="AG275" i="27"/>
  <c r="AF275" i="27"/>
  <c r="AG267" i="27"/>
  <c r="AF267" i="27"/>
  <c r="AF259" i="27"/>
  <c r="AG259" i="27"/>
  <c r="AF251" i="27"/>
  <c r="AG251" i="27"/>
  <c r="AF243" i="27"/>
  <c r="AG243" i="27"/>
  <c r="AF235" i="27"/>
  <c r="AG235" i="27"/>
  <c r="AF227" i="27"/>
  <c r="AG227" i="27"/>
  <c r="AF219" i="27"/>
  <c r="AG219" i="27"/>
  <c r="AF211" i="27"/>
  <c r="AG211" i="27"/>
  <c r="AF203" i="27"/>
  <c r="AG203" i="27"/>
  <c r="AF195" i="27"/>
  <c r="AG195" i="27"/>
  <c r="AF187" i="27"/>
  <c r="AG187" i="27"/>
  <c r="AF179" i="27"/>
  <c r="AG179" i="27"/>
  <c r="AF171" i="27"/>
  <c r="AG171" i="27"/>
  <c r="AF163" i="27"/>
  <c r="AG163" i="27"/>
  <c r="AF155" i="27"/>
  <c r="AG155" i="27"/>
  <c r="AF147" i="27"/>
  <c r="AG147" i="27"/>
  <c r="AF139" i="27"/>
  <c r="AG139" i="27"/>
  <c r="AF131" i="27"/>
  <c r="AG131" i="27"/>
  <c r="AF123" i="27"/>
  <c r="AG123" i="27"/>
  <c r="AF341" i="27"/>
  <c r="AF318" i="27"/>
  <c r="AF207" i="27"/>
  <c r="AF79" i="27"/>
  <c r="AG399" i="27"/>
  <c r="AG357" i="27"/>
  <c r="AG391" i="27"/>
  <c r="AF391" i="27"/>
  <c r="AG393" i="27"/>
  <c r="AF393" i="27"/>
  <c r="AG361" i="27"/>
  <c r="AF361" i="27"/>
  <c r="AG345" i="27"/>
  <c r="AF345" i="27"/>
  <c r="AG424" i="27"/>
  <c r="AG416" i="27"/>
  <c r="AG392" i="27"/>
  <c r="AG384" i="27"/>
  <c r="AG368" i="27"/>
  <c r="AG360" i="27"/>
  <c r="AG352" i="27"/>
  <c r="AG344" i="27"/>
  <c r="AG336" i="27"/>
  <c r="AG328" i="27"/>
  <c r="AG320" i="27"/>
  <c r="AG312" i="27"/>
  <c r="AG304" i="27"/>
  <c r="AG296" i="27"/>
  <c r="AG288" i="27"/>
  <c r="AG280" i="27"/>
  <c r="AG272" i="27"/>
  <c r="AG264" i="27"/>
  <c r="AG256" i="27"/>
  <c r="AF256" i="27"/>
  <c r="AG248" i="27"/>
  <c r="AG240" i="27"/>
  <c r="AF240" i="27"/>
  <c r="AG232" i="27"/>
  <c r="AG224" i="27"/>
  <c r="AF224" i="27"/>
  <c r="AG216" i="27"/>
  <c r="AG208" i="27"/>
  <c r="AF208" i="27"/>
  <c r="AG200" i="27"/>
  <c r="AG192" i="27"/>
  <c r="AF192" i="27"/>
  <c r="AG184" i="27"/>
  <c r="AG176" i="27"/>
  <c r="AF176" i="27"/>
  <c r="AG168" i="27"/>
  <c r="AG160" i="27"/>
  <c r="AF160" i="27"/>
  <c r="AG152" i="27"/>
  <c r="AG144" i="27"/>
  <c r="AF144" i="27"/>
  <c r="AG136" i="27"/>
  <c r="AG128" i="27"/>
  <c r="AF128" i="27"/>
  <c r="AG120" i="27"/>
  <c r="AG112" i="27"/>
  <c r="AF112" i="27"/>
  <c r="AG104" i="27"/>
  <c r="AG96" i="27"/>
  <c r="AF96" i="27"/>
  <c r="AG88" i="27"/>
  <c r="AG80" i="27"/>
  <c r="AF80" i="27"/>
  <c r="AG72" i="27"/>
  <c r="AG64" i="27"/>
  <c r="AF64" i="27"/>
  <c r="AG56" i="27"/>
  <c r="AG48" i="27"/>
  <c r="AF48" i="27"/>
  <c r="AG40" i="27"/>
  <c r="AG32" i="27"/>
  <c r="AF32" i="27"/>
  <c r="AF422" i="27"/>
  <c r="AF358" i="27"/>
  <c r="AF336" i="27"/>
  <c r="AF272" i="27"/>
  <c r="AF248" i="27"/>
  <c r="AF159" i="27"/>
  <c r="AF120" i="27"/>
  <c r="AF31" i="27"/>
  <c r="AG398" i="27"/>
  <c r="AG351" i="27"/>
  <c r="AG270" i="27"/>
  <c r="AF383" i="27"/>
  <c r="AF271" i="27"/>
  <c r="AG409" i="27"/>
  <c r="AF409" i="27"/>
  <c r="AF175" i="27"/>
  <c r="AG367" i="27"/>
  <c r="AG119" i="27"/>
  <c r="AG432" i="27"/>
  <c r="AG408" i="27"/>
  <c r="AG400" i="27"/>
  <c r="AG376" i="27"/>
  <c r="AG429" i="27"/>
  <c r="AG413" i="27"/>
  <c r="AG397" i="27"/>
  <c r="AG381" i="27"/>
  <c r="AG365" i="27"/>
  <c r="AG349" i="27"/>
  <c r="AG333" i="27"/>
  <c r="AG317" i="27"/>
  <c r="AG301" i="27"/>
  <c r="AG285" i="27"/>
  <c r="AG269" i="27"/>
  <c r="AG261" i="27"/>
  <c r="AF253" i="27"/>
  <c r="AF245" i="27"/>
  <c r="AG245" i="27"/>
  <c r="AF237" i="27"/>
  <c r="AF229" i="27"/>
  <c r="AF376" i="27"/>
  <c r="AF312" i="27"/>
  <c r="AF239" i="27"/>
  <c r="AF200" i="27"/>
  <c r="AF111" i="27"/>
  <c r="AF72" i="27"/>
  <c r="AG431" i="27"/>
  <c r="AG303" i="27"/>
  <c r="AG407" i="27"/>
  <c r="AF407" i="27"/>
  <c r="AG375" i="27"/>
  <c r="AF375" i="27"/>
  <c r="AG311" i="27"/>
  <c r="AF311" i="27"/>
  <c r="AG279" i="27"/>
  <c r="AF279" i="27"/>
  <c r="AG263" i="27"/>
  <c r="AF263" i="27"/>
  <c r="AG425" i="27"/>
  <c r="AF425" i="27"/>
  <c r="AG385" i="27"/>
  <c r="AF385" i="27"/>
  <c r="AG369" i="27"/>
  <c r="AF369" i="27"/>
  <c r="AG353" i="27"/>
  <c r="AF353" i="27"/>
  <c r="AG337" i="27"/>
  <c r="AF337" i="27"/>
  <c r="AG329" i="27"/>
  <c r="AF329" i="27"/>
  <c r="AG434" i="27"/>
  <c r="AF434" i="27"/>
  <c r="AG426" i="27"/>
  <c r="AF426" i="27"/>
  <c r="AG418" i="27"/>
  <c r="AF418" i="27"/>
  <c r="AG410" i="27"/>
  <c r="AF410" i="27"/>
  <c r="AG402" i="27"/>
  <c r="AF402" i="27"/>
  <c r="AG394" i="27"/>
  <c r="AF394" i="27"/>
  <c r="AG386" i="27"/>
  <c r="AF386" i="27"/>
  <c r="AG378" i="27"/>
  <c r="AF378" i="27"/>
  <c r="AG370" i="27"/>
  <c r="AF370" i="27"/>
  <c r="AG362" i="27"/>
  <c r="AF362" i="27"/>
  <c r="AG354" i="27"/>
  <c r="AF354" i="27"/>
  <c r="AG346" i="27"/>
  <c r="AF346" i="27"/>
  <c r="AG338" i="27"/>
  <c r="AF338" i="27"/>
  <c r="AG330" i="27"/>
  <c r="AF330" i="27"/>
  <c r="AG322" i="27"/>
  <c r="AF322" i="27"/>
  <c r="AG314" i="27"/>
  <c r="AF314" i="27"/>
  <c r="AG306" i="27"/>
  <c r="AF306" i="27"/>
  <c r="AG298" i="27"/>
  <c r="AF298" i="27"/>
  <c r="AG290" i="27"/>
  <c r="AF290" i="27"/>
  <c r="AG282" i="27"/>
  <c r="AF282" i="27"/>
  <c r="AG274" i="27"/>
  <c r="AF274" i="27"/>
  <c r="AG266" i="27"/>
  <c r="AF266" i="27"/>
  <c r="AG258" i="27"/>
  <c r="AF258" i="27"/>
  <c r="AG250" i="27"/>
  <c r="AF250" i="27"/>
  <c r="AG242" i="27"/>
  <c r="AF242" i="27"/>
  <c r="AG234" i="27"/>
  <c r="AF234" i="27"/>
  <c r="AG226" i="27"/>
  <c r="AF226" i="27"/>
  <c r="AG218" i="27"/>
  <c r="AF218" i="27"/>
  <c r="AG210" i="27"/>
  <c r="AF210" i="27"/>
  <c r="AG202" i="27"/>
  <c r="AF202" i="27"/>
  <c r="AG194" i="27"/>
  <c r="AF194" i="27"/>
  <c r="AG186" i="27"/>
  <c r="AF186" i="27"/>
  <c r="AG178" i="27"/>
  <c r="AF178" i="27"/>
  <c r="AG170" i="27"/>
  <c r="AF170" i="27"/>
  <c r="AG162" i="27"/>
  <c r="AF162" i="27"/>
  <c r="AG154" i="27"/>
  <c r="AF154" i="27"/>
  <c r="AG146" i="27"/>
  <c r="AF146" i="27"/>
  <c r="AG138" i="27"/>
  <c r="AF138" i="27"/>
  <c r="AG130" i="27"/>
  <c r="AF130" i="27"/>
  <c r="AG122" i="27"/>
  <c r="AF122" i="27"/>
  <c r="AG114" i="27"/>
  <c r="AF114" i="27"/>
  <c r="AG106" i="27"/>
  <c r="AF106" i="27"/>
  <c r="AG98" i="27"/>
  <c r="AF98" i="27"/>
  <c r="AG90" i="27"/>
  <c r="AF90" i="27"/>
  <c r="AG82" i="27"/>
  <c r="AF82" i="27"/>
  <c r="AG74" i="27"/>
  <c r="AF74" i="27"/>
  <c r="AG66" i="27"/>
  <c r="AF66" i="27"/>
  <c r="AG58" i="27"/>
  <c r="AF58" i="27"/>
  <c r="AG50" i="27"/>
  <c r="AF50" i="27"/>
  <c r="AG42" i="27"/>
  <c r="AF42" i="27"/>
  <c r="AG34" i="27"/>
  <c r="AF34" i="27"/>
  <c r="AF416" i="27"/>
  <c r="AF397" i="27"/>
  <c r="AF374" i="27"/>
  <c r="AF352" i="27"/>
  <c r="AF333" i="27"/>
  <c r="AF288" i="27"/>
  <c r="AF269" i="27"/>
  <c r="AF191" i="27"/>
  <c r="AF152" i="27"/>
  <c r="AG383" i="27"/>
  <c r="AG253" i="27"/>
  <c r="BD263" i="27"/>
  <c r="BD255" i="27"/>
  <c r="BD247" i="27"/>
  <c r="BD239" i="27"/>
  <c r="BD215" i="27"/>
  <c r="BD183" i="27"/>
  <c r="BD175" i="27"/>
  <c r="BD167" i="27"/>
  <c r="BD159" i="27"/>
  <c r="BD119" i="27"/>
  <c r="BD111" i="27"/>
  <c r="BD103" i="27"/>
  <c r="BD95" i="27"/>
  <c r="BD71" i="27"/>
  <c r="BD63" i="27"/>
  <c r="BD55" i="27"/>
  <c r="BD47" i="27"/>
  <c r="AF221" i="27"/>
  <c r="AF213" i="27"/>
  <c r="AF205" i="27"/>
  <c r="AF197" i="27"/>
  <c r="AF189" i="27"/>
  <c r="AF181" i="27"/>
  <c r="AF173" i="27"/>
  <c r="AF165" i="27"/>
  <c r="AF157" i="27"/>
  <c r="AF149" i="27"/>
  <c r="AF141" i="27"/>
  <c r="AF133" i="27"/>
  <c r="AF125" i="27"/>
  <c r="AF117" i="27"/>
  <c r="AF109" i="27"/>
  <c r="AF101" i="27"/>
  <c r="AF93" i="27"/>
  <c r="AF85" i="27"/>
  <c r="AF77" i="27"/>
  <c r="AF69" i="27"/>
  <c r="AF61" i="27"/>
  <c r="AF53" i="27"/>
  <c r="AF45" i="27"/>
  <c r="AF37" i="27"/>
  <c r="AG213" i="27"/>
  <c r="AG149" i="27"/>
  <c r="AG85" i="27"/>
  <c r="AG268" i="27"/>
  <c r="AG260" i="27"/>
  <c r="AF252" i="27"/>
  <c r="AG252" i="27"/>
  <c r="AF244" i="27"/>
  <c r="AG244" i="27"/>
  <c r="AF236" i="27"/>
  <c r="AG236" i="27"/>
  <c r="AF228" i="27"/>
  <c r="AG228" i="27"/>
  <c r="AF220" i="27"/>
  <c r="AG220" i="27"/>
  <c r="AF212" i="27"/>
  <c r="AG212" i="27"/>
  <c r="AF204" i="27"/>
  <c r="AG204" i="27"/>
  <c r="AF196" i="27"/>
  <c r="AG196" i="27"/>
  <c r="AF188" i="27"/>
  <c r="AG188" i="27"/>
  <c r="AF180" i="27"/>
  <c r="AG180" i="27"/>
  <c r="AF172" i="27"/>
  <c r="AG172" i="27"/>
  <c r="AF164" i="27"/>
  <c r="AG164" i="27"/>
  <c r="AF156" i="27"/>
  <c r="AG156" i="27"/>
  <c r="AF148" i="27"/>
  <c r="AG148" i="27"/>
  <c r="AF140" i="27"/>
  <c r="AG140" i="27"/>
  <c r="AF132" i="27"/>
  <c r="AG132" i="27"/>
  <c r="AF124" i="27"/>
  <c r="AG124" i="27"/>
  <c r="AF116" i="27"/>
  <c r="AG116" i="27"/>
  <c r="AF108" i="27"/>
  <c r="AG108" i="27"/>
  <c r="AF100" i="27"/>
  <c r="AG100" i="27"/>
  <c r="AF92" i="27"/>
  <c r="AG92" i="27"/>
  <c r="AF84" i="27"/>
  <c r="AG84" i="27"/>
  <c r="AF76" i="27"/>
  <c r="AG76" i="27"/>
  <c r="AF68" i="27"/>
  <c r="AG68" i="27"/>
  <c r="AF60" i="27"/>
  <c r="AG60" i="27"/>
  <c r="AF52" i="27"/>
  <c r="AG52" i="27"/>
  <c r="AF44" i="27"/>
  <c r="AG44" i="27"/>
  <c r="AF36" i="27"/>
  <c r="AG36" i="27"/>
  <c r="AF276" i="27"/>
  <c r="AF268" i="27"/>
  <c r="AF260" i="27"/>
  <c r="AG205" i="27"/>
  <c r="AG141" i="27"/>
  <c r="AG77" i="27"/>
  <c r="AG313" i="27"/>
  <c r="AG305" i="27"/>
  <c r="AG297" i="27"/>
  <c r="AG289" i="27"/>
  <c r="AG281" i="27"/>
  <c r="AG273" i="27"/>
  <c r="AG265" i="27"/>
  <c r="AG257" i="27"/>
  <c r="AG249" i="27"/>
  <c r="AG241" i="27"/>
  <c r="AG233" i="27"/>
  <c r="AG225" i="27"/>
  <c r="AG217" i="27"/>
  <c r="AG209" i="27"/>
  <c r="AG201" i="27"/>
  <c r="AG193" i="27"/>
  <c r="AG185" i="27"/>
  <c r="AG177" i="27"/>
  <c r="AG169" i="27"/>
  <c r="AG161" i="27"/>
  <c r="AG153" i="27"/>
  <c r="AG145" i="27"/>
  <c r="AG137" i="27"/>
  <c r="AG129" i="27"/>
  <c r="AG121" i="27"/>
  <c r="AG113" i="27"/>
  <c r="AG105" i="27"/>
  <c r="AG97" i="27"/>
  <c r="AG89" i="27"/>
  <c r="AG81" i="27"/>
  <c r="AG73" i="27"/>
  <c r="AG65" i="27"/>
  <c r="AG57" i="27"/>
  <c r="AG49" i="27"/>
  <c r="AG41" i="27"/>
  <c r="AG33" i="27"/>
  <c r="AG181" i="27"/>
  <c r="AG117" i="27"/>
  <c r="AG53" i="27"/>
  <c r="AF254" i="27"/>
  <c r="AF246" i="27"/>
  <c r="AF238" i="27"/>
  <c r="AF230" i="27"/>
  <c r="AF222" i="27"/>
  <c r="AF214" i="27"/>
  <c r="AF206" i="27"/>
  <c r="AF198" i="27"/>
  <c r="AF190" i="27"/>
  <c r="AF182" i="27"/>
  <c r="AF174" i="27"/>
  <c r="AF166" i="27"/>
  <c r="AF158" i="27"/>
  <c r="AF150" i="27"/>
  <c r="AF142" i="27"/>
  <c r="AF134" i="27"/>
  <c r="AF126" i="27"/>
  <c r="AF118" i="27"/>
  <c r="AF110" i="27"/>
  <c r="AF102" i="27"/>
  <c r="AF94" i="27"/>
  <c r="AF86" i="27"/>
  <c r="AF78" i="27"/>
  <c r="AF70" i="27"/>
  <c r="AF62" i="27"/>
  <c r="AF54" i="27"/>
  <c r="AF46" i="27"/>
  <c r="AF38" i="27"/>
  <c r="AF257" i="27"/>
  <c r="AF241" i="27"/>
  <c r="AF225" i="27"/>
  <c r="AF209" i="27"/>
  <c r="AF193" i="27"/>
  <c r="AF177" i="27"/>
  <c r="AF161" i="27"/>
  <c r="AF145" i="27"/>
  <c r="AF129" i="27"/>
  <c r="AF113" i="27"/>
  <c r="AF97" i="27"/>
  <c r="AF81" i="27"/>
  <c r="AF65" i="27"/>
  <c r="AF49" i="27"/>
  <c r="AF33" i="27"/>
  <c r="AG221" i="27"/>
  <c r="AG198" i="27"/>
  <c r="AG157" i="27"/>
  <c r="AG134" i="27"/>
  <c r="AG93" i="27"/>
  <c r="AG70" i="27"/>
  <c r="AF115" i="27"/>
  <c r="AG115" i="27"/>
  <c r="AF107" i="27"/>
  <c r="AG107" i="27"/>
  <c r="AF99" i="27"/>
  <c r="AG99" i="27"/>
  <c r="AF91" i="27"/>
  <c r="AG91" i="27"/>
  <c r="AF83" i="27"/>
  <c r="AG83" i="27"/>
  <c r="AF75" i="27"/>
  <c r="AG75" i="27"/>
  <c r="AF67" i="27"/>
  <c r="AG67" i="27"/>
  <c r="AF59" i="27"/>
  <c r="AG59" i="27"/>
  <c r="AF51" i="27"/>
  <c r="AG51" i="27"/>
  <c r="AF43" i="27"/>
  <c r="AG43" i="27"/>
  <c r="AF35" i="27"/>
  <c r="AG35" i="27"/>
  <c r="AF313" i="27"/>
  <c r="AF305" i="27"/>
  <c r="AF297" i="27"/>
  <c r="AF289" i="27"/>
  <c r="AF281" i="27"/>
  <c r="AF273" i="27"/>
  <c r="AF265" i="27"/>
  <c r="AG238" i="27"/>
  <c r="AG197" i="27"/>
  <c r="AG174" i="27"/>
  <c r="AG133" i="27"/>
  <c r="AG110" i="27"/>
  <c r="AG69" i="27"/>
  <c r="AG46" i="27"/>
  <c r="BC62" i="27"/>
  <c r="BD62" i="27" s="1"/>
  <c r="BC78" i="27"/>
  <c r="BD78" i="27" s="1"/>
  <c r="BC70" i="27"/>
  <c r="BD70" i="27" s="1"/>
  <c r="BC54" i="27"/>
  <c r="BD54" i="27" s="1"/>
  <c r="BD430" i="27"/>
  <c r="BC390" i="27"/>
  <c r="BD390" i="27" s="1"/>
  <c r="BC374" i="27"/>
  <c r="BD374" i="27"/>
  <c r="BC358" i="27"/>
  <c r="BD358" i="27" s="1"/>
  <c r="BC342" i="27"/>
  <c r="BD342" i="27" s="1"/>
  <c r="BC326" i="27"/>
  <c r="BD326" i="27"/>
  <c r="BC310" i="27"/>
  <c r="BD310" i="27" s="1"/>
  <c r="BC294" i="27"/>
  <c r="BD294" i="27" s="1"/>
  <c r="BC278" i="27"/>
  <c r="BD278" i="27" s="1"/>
  <c r="BC262" i="27"/>
  <c r="BD262" i="27" s="1"/>
  <c r="BC246" i="27"/>
  <c r="BD246" i="27"/>
  <c r="BC230" i="27"/>
  <c r="BD230" i="27" s="1"/>
  <c r="BD214" i="27"/>
  <c r="BC198" i="27"/>
  <c r="BD198" i="27" s="1"/>
  <c r="BC182" i="27"/>
  <c r="BD182" i="27" s="1"/>
  <c r="BC166" i="27"/>
  <c r="BD166" i="27" s="1"/>
  <c r="BC150" i="27"/>
  <c r="BD150" i="27" s="1"/>
  <c r="BC142" i="27"/>
  <c r="BD142" i="27" s="1"/>
  <c r="BC126" i="27"/>
  <c r="BD126" i="27" s="1"/>
  <c r="BC102" i="27"/>
  <c r="BD102" i="27" s="1"/>
  <c r="BC38" i="27"/>
  <c r="BD38" i="27" s="1"/>
  <c r="BC414" i="27"/>
  <c r="BD414" i="27" s="1"/>
  <c r="BC406" i="27"/>
  <c r="BD406" i="27" s="1"/>
  <c r="BC398" i="27"/>
  <c r="BD398" i="27" s="1"/>
  <c r="BC382" i="27"/>
  <c r="BD382" i="27" s="1"/>
  <c r="BC366" i="27"/>
  <c r="BD366" i="27" s="1"/>
  <c r="BC350" i="27"/>
  <c r="BD350" i="27" s="1"/>
  <c r="BC334" i="27"/>
  <c r="BD334" i="27" s="1"/>
  <c r="BC318" i="27"/>
  <c r="BD318" i="27" s="1"/>
  <c r="BC302" i="27"/>
  <c r="BD302" i="27" s="1"/>
  <c r="BC286" i="27"/>
  <c r="BD286" i="27" s="1"/>
  <c r="BD441" i="27" s="1"/>
  <c r="BE441" i="27" s="1"/>
  <c r="BC270" i="27"/>
  <c r="BD270" i="27" s="1"/>
  <c r="BC254" i="27"/>
  <c r="BD254" i="27" s="1"/>
  <c r="BC238" i="27"/>
  <c r="BD238" i="27" s="1"/>
  <c r="BC206" i="27"/>
  <c r="BD206" i="27" s="1"/>
  <c r="BC190" i="27"/>
  <c r="BD190" i="27" s="1"/>
  <c r="BC174" i="27"/>
  <c r="BD174" i="27" s="1"/>
  <c r="BC158" i="27"/>
  <c r="BD158" i="27" s="1"/>
  <c r="BC134" i="27"/>
  <c r="BD134" i="27" s="1"/>
  <c r="BC118" i="27"/>
  <c r="BD118" i="27" s="1"/>
  <c r="BC110" i="27"/>
  <c r="BD110" i="27" s="1"/>
  <c r="BC94" i="27"/>
  <c r="BD94" i="27" s="1"/>
  <c r="BC46" i="27"/>
  <c r="BD46" i="27" s="1"/>
  <c r="BC422" i="27"/>
  <c r="BD422" i="27" s="1"/>
  <c r="BC86" i="27"/>
  <c r="BD86" i="27" s="1"/>
  <c r="H6" i="21"/>
  <c r="H7" i="21"/>
  <c r="H8" i="21"/>
  <c r="H9" i="21"/>
  <c r="H10" i="21"/>
  <c r="H11" i="21"/>
  <c r="H12" i="21"/>
  <c r="H13" i="21"/>
  <c r="H14" i="21"/>
  <c r="K14" i="21" s="1"/>
  <c r="H15" i="21"/>
  <c r="H16" i="21"/>
  <c r="H17" i="21"/>
  <c r="H18" i="21"/>
  <c r="H19" i="21"/>
  <c r="H20" i="21"/>
  <c r="H21" i="21"/>
  <c r="H22" i="21"/>
  <c r="H23" i="21"/>
  <c r="H24" i="21"/>
  <c r="G6" i="21"/>
  <c r="G7" i="21"/>
  <c r="G8" i="21"/>
  <c r="M8" i="21" s="1"/>
  <c r="G9" i="21"/>
  <c r="G10" i="21"/>
  <c r="G11" i="21"/>
  <c r="M11" i="21" s="1"/>
  <c r="G12" i="21"/>
  <c r="G13" i="21"/>
  <c r="G14" i="21"/>
  <c r="G15" i="21"/>
  <c r="G16" i="21"/>
  <c r="G17" i="21"/>
  <c r="M17" i="21" s="1"/>
  <c r="G18" i="21"/>
  <c r="G19" i="21"/>
  <c r="K19" i="21" s="1"/>
  <c r="G20" i="21"/>
  <c r="G21" i="21"/>
  <c r="G22" i="21"/>
  <c r="G23" i="21"/>
  <c r="G24" i="21"/>
  <c r="M24" i="21" s="1"/>
  <c r="S4" i="14"/>
  <c r="I4" i="14"/>
  <c r="J4" i="14"/>
  <c r="K4" i="14"/>
  <c r="L4" i="14"/>
  <c r="I5" i="14"/>
  <c r="J5" i="14"/>
  <c r="K5" i="14"/>
  <c r="L5" i="14"/>
  <c r="I6" i="14"/>
  <c r="J6" i="14"/>
  <c r="K6" i="14"/>
  <c r="L6" i="14"/>
  <c r="I7" i="14"/>
  <c r="J7" i="14"/>
  <c r="K7" i="14"/>
  <c r="L7" i="14"/>
  <c r="I8" i="14"/>
  <c r="J8" i="14"/>
  <c r="K8" i="14"/>
  <c r="L8" i="14"/>
  <c r="I9" i="14"/>
  <c r="J9" i="14"/>
  <c r="K9" i="14"/>
  <c r="L9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I14" i="14"/>
  <c r="J14" i="14"/>
  <c r="K14" i="14"/>
  <c r="L14" i="14"/>
  <c r="I15" i="14"/>
  <c r="J15" i="14"/>
  <c r="K15" i="14"/>
  <c r="L15" i="14"/>
  <c r="I16" i="14"/>
  <c r="J16" i="14"/>
  <c r="K16" i="14"/>
  <c r="L16" i="14"/>
  <c r="I17" i="14"/>
  <c r="J17" i="14"/>
  <c r="K17" i="14"/>
  <c r="L17" i="14"/>
  <c r="I18" i="14"/>
  <c r="J18" i="14"/>
  <c r="K18" i="14"/>
  <c r="L18" i="14"/>
  <c r="I19" i="14"/>
  <c r="J19" i="14"/>
  <c r="K19" i="14"/>
  <c r="L19" i="14"/>
  <c r="I21" i="14"/>
  <c r="J21" i="14"/>
  <c r="K21" i="14"/>
  <c r="L21" i="14"/>
  <c r="I22" i="14"/>
  <c r="J22" i="14"/>
  <c r="K22" i="14"/>
  <c r="L22" i="14"/>
  <c r="I23" i="14"/>
  <c r="J23" i="14"/>
  <c r="K23" i="14"/>
  <c r="L23" i="14"/>
  <c r="I24" i="14"/>
  <c r="J24" i="14"/>
  <c r="K24" i="14"/>
  <c r="L24" i="14"/>
  <c r="K8" i="21"/>
  <c r="K16" i="21"/>
  <c r="K21" i="21"/>
  <c r="K24" i="21"/>
  <c r="M23" i="21" l="1"/>
  <c r="M15" i="21"/>
  <c r="K7" i="21"/>
  <c r="M18" i="21"/>
  <c r="K10" i="21"/>
  <c r="K18" i="21"/>
  <c r="M7" i="21"/>
  <c r="M10" i="21"/>
  <c r="M19" i="21"/>
  <c r="K11" i="21"/>
  <c r="M22" i="21"/>
  <c r="K17" i="21"/>
  <c r="K23" i="21"/>
  <c r="K6" i="21"/>
  <c r="M9" i="21"/>
  <c r="M12" i="21"/>
  <c r="K15" i="21"/>
  <c r="M14" i="21"/>
  <c r="K12" i="21"/>
  <c r="K22" i="21"/>
  <c r="M6" i="21"/>
  <c r="M16" i="21"/>
  <c r="K13" i="21"/>
  <c r="K9" i="21"/>
  <c r="M13" i="21"/>
  <c r="M21" i="21"/>
  <c r="K20" i="21"/>
  <c r="M20" i="21"/>
  <c r="O4" i="21"/>
  <c r="O5" i="21"/>
  <c r="O6" i="21"/>
  <c r="P6" i="21" s="1"/>
  <c r="O7" i="21"/>
  <c r="P7" i="21" s="1"/>
  <c r="O8" i="21"/>
  <c r="P8" i="21" s="1"/>
  <c r="O9" i="21"/>
  <c r="P9" i="21" s="1"/>
  <c r="O10" i="21"/>
  <c r="P10" i="21" s="1"/>
  <c r="O11" i="21"/>
  <c r="P11" i="21" s="1"/>
  <c r="O12" i="21"/>
  <c r="P12" i="21" s="1"/>
  <c r="O13" i="21"/>
  <c r="P13" i="21" s="1"/>
  <c r="O14" i="21"/>
  <c r="P14" i="21" s="1"/>
  <c r="O15" i="21"/>
  <c r="P15" i="21" s="1"/>
  <c r="O16" i="21"/>
  <c r="P16" i="21" s="1"/>
  <c r="O17" i="21"/>
  <c r="P17" i="21" s="1"/>
  <c r="O18" i="21"/>
  <c r="P18" i="21" s="1"/>
  <c r="O19" i="21"/>
  <c r="P19" i="21" s="1"/>
  <c r="O20" i="21"/>
  <c r="P20" i="21" s="1"/>
  <c r="O21" i="21"/>
  <c r="P21" i="21" s="1"/>
  <c r="O22" i="21"/>
  <c r="P22" i="21" s="1"/>
  <c r="O23" i="21"/>
  <c r="P23" i="21" s="1"/>
  <c r="O24" i="21"/>
  <c r="P24" i="21" s="1"/>
  <c r="O3" i="21"/>
  <c r="I6" i="21"/>
  <c r="J6" i="21"/>
  <c r="L6" i="21"/>
  <c r="Q6" i="21" s="1"/>
  <c r="I7" i="21"/>
  <c r="J7" i="21"/>
  <c r="L7" i="21"/>
  <c r="Q7" i="21" s="1"/>
  <c r="I8" i="21"/>
  <c r="J8" i="21"/>
  <c r="L8" i="21"/>
  <c r="Q8" i="21" s="1"/>
  <c r="I9" i="21"/>
  <c r="J9" i="21"/>
  <c r="L9" i="21"/>
  <c r="Q9" i="21" s="1"/>
  <c r="I10" i="21"/>
  <c r="J10" i="21"/>
  <c r="L10" i="21"/>
  <c r="Q10" i="21" s="1"/>
  <c r="I11" i="21"/>
  <c r="J11" i="21"/>
  <c r="L11" i="21"/>
  <c r="Q11" i="21" s="1"/>
  <c r="I12" i="21"/>
  <c r="J12" i="21"/>
  <c r="L12" i="21"/>
  <c r="Q12" i="21" s="1"/>
  <c r="I13" i="21"/>
  <c r="J13" i="21"/>
  <c r="L13" i="21"/>
  <c r="Q13" i="21" s="1"/>
  <c r="I14" i="21"/>
  <c r="J14" i="21"/>
  <c r="L14" i="21"/>
  <c r="Q14" i="21" s="1"/>
  <c r="I15" i="21"/>
  <c r="J15" i="21"/>
  <c r="L15" i="21"/>
  <c r="Q15" i="21" s="1"/>
  <c r="I16" i="21"/>
  <c r="J16" i="21"/>
  <c r="L16" i="21"/>
  <c r="Q16" i="21" s="1"/>
  <c r="I17" i="21"/>
  <c r="J17" i="21"/>
  <c r="L17" i="21"/>
  <c r="Q17" i="21" s="1"/>
  <c r="I18" i="21"/>
  <c r="J18" i="21"/>
  <c r="L18" i="21"/>
  <c r="Q18" i="21" s="1"/>
  <c r="I19" i="21"/>
  <c r="J19" i="21"/>
  <c r="L19" i="21"/>
  <c r="Q19" i="21" s="1"/>
  <c r="I20" i="21"/>
  <c r="J20" i="21"/>
  <c r="L20" i="21"/>
  <c r="Q20" i="21" s="1"/>
  <c r="I21" i="21"/>
  <c r="J21" i="21"/>
  <c r="L21" i="21"/>
  <c r="Q21" i="21" s="1"/>
  <c r="I22" i="21"/>
  <c r="J22" i="21"/>
  <c r="L22" i="21"/>
  <c r="Q22" i="21" s="1"/>
  <c r="I23" i="21"/>
  <c r="J23" i="21"/>
  <c r="L23" i="21"/>
  <c r="Q23" i="21" s="1"/>
  <c r="I24" i="21"/>
  <c r="J24" i="21"/>
  <c r="L24" i="21"/>
  <c r="Q24" i="21" s="1"/>
  <c r="F4" i="21"/>
  <c r="F5" i="21"/>
  <c r="F6" i="21"/>
  <c r="F7" i="21"/>
  <c r="F8" i="21"/>
  <c r="F9" i="21"/>
  <c r="F10" i="21"/>
  <c r="F11" i="21"/>
  <c r="F12" i="21"/>
  <c r="F16" i="21"/>
  <c r="F17" i="21"/>
  <c r="F18" i="21"/>
  <c r="F19" i="21"/>
  <c r="F20" i="21"/>
  <c r="F21" i="21"/>
  <c r="F22" i="21"/>
  <c r="F23" i="21"/>
  <c r="F24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G5" i="21" l="1"/>
  <c r="H5" i="21"/>
  <c r="G4" i="21"/>
  <c r="H4" i="21"/>
  <c r="G6" i="14"/>
  <c r="G7" i="14"/>
  <c r="G8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D6" i="21"/>
  <c r="D7" i="21"/>
  <c r="D8" i="21"/>
  <c r="D9" i="21"/>
  <c r="C9" i="21" s="1"/>
  <c r="D10" i="21"/>
  <c r="C10" i="21" s="1"/>
  <c r="D11" i="21"/>
  <c r="C11" i="21" s="1"/>
  <c r="D12" i="21"/>
  <c r="D13" i="21"/>
  <c r="D14" i="21"/>
  <c r="D15" i="21"/>
  <c r="D16" i="21"/>
  <c r="D17" i="21"/>
  <c r="C17" i="21" s="1"/>
  <c r="D18" i="21"/>
  <c r="C18" i="21" s="1"/>
  <c r="D19" i="21"/>
  <c r="C19" i="21" s="1"/>
  <c r="D20" i="21"/>
  <c r="D21" i="21"/>
  <c r="D22" i="21"/>
  <c r="D23" i="21"/>
  <c r="D24" i="21"/>
  <c r="F3" i="21"/>
  <c r="G9" i="14" l="1"/>
  <c r="C23" i="21"/>
  <c r="C15" i="21"/>
  <c r="C7" i="21"/>
  <c r="C8" i="21"/>
  <c r="C22" i="21"/>
  <c r="C14" i="21"/>
  <c r="C6" i="21"/>
  <c r="C16" i="21"/>
  <c r="C21" i="21"/>
  <c r="C13" i="21"/>
  <c r="C24" i="21"/>
  <c r="C20" i="21"/>
  <c r="C12" i="21"/>
  <c r="A3" i="21"/>
  <c r="AG6" i="31" l="1"/>
  <c r="BD30" i="27"/>
  <c r="BD440" i="27" s="1"/>
  <c r="BD442" i="27" l="1"/>
  <c r="BE440" i="27"/>
  <c r="BE442" i="27" s="1"/>
  <c r="AG30" i="31"/>
  <c r="AH20" i="31"/>
  <c r="AG20" i="31"/>
  <c r="AH10" i="31"/>
  <c r="AG10" i="31"/>
  <c r="AH6" i="31"/>
  <c r="AH30" i="31"/>
  <c r="AI30" i="31" s="1"/>
  <c r="AJ30" i="31" s="1"/>
  <c r="BC30" i="31"/>
  <c r="BD30" i="31" s="1"/>
  <c r="AG31" i="31"/>
  <c r="AH31" i="31"/>
  <c r="AI31" i="31" s="1"/>
  <c r="AJ31" i="31" s="1"/>
  <c r="BC31" i="31"/>
  <c r="AG32" i="31"/>
  <c r="AH32" i="31"/>
  <c r="AI32" i="31" s="1"/>
  <c r="AJ32" i="31" s="1"/>
  <c r="BC32" i="31"/>
  <c r="BD32" i="31" s="1"/>
  <c r="AG33" i="31"/>
  <c r="AH33" i="31"/>
  <c r="AT33" i="31" s="1"/>
  <c r="BC33" i="31"/>
  <c r="BD33" i="31" s="1"/>
  <c r="AG34" i="31"/>
  <c r="AH34" i="31"/>
  <c r="BC34" i="31"/>
  <c r="BD34" i="31" s="1"/>
  <c r="BE34" i="31" s="1"/>
  <c r="AG35" i="31"/>
  <c r="AH35" i="31"/>
  <c r="AI35" i="31" s="1"/>
  <c r="AJ35" i="31" s="1"/>
  <c r="BC35" i="31"/>
  <c r="BD35" i="31" s="1"/>
  <c r="BE35" i="31" s="1"/>
  <c r="AG36" i="31"/>
  <c r="AH36" i="31"/>
  <c r="BC36" i="31"/>
  <c r="BD36" i="31" s="1"/>
  <c r="AG37" i="31"/>
  <c r="AH37" i="31"/>
  <c r="AI37" i="31" s="1"/>
  <c r="AJ37" i="31" s="1"/>
  <c r="BC37" i="31"/>
  <c r="AG38" i="31"/>
  <c r="AH38" i="31"/>
  <c r="AI38" i="31" s="1"/>
  <c r="AJ38" i="31" s="1"/>
  <c r="BC38" i="31"/>
  <c r="BD38" i="31" s="1"/>
  <c r="BE38" i="31" s="1"/>
  <c r="AG39" i="31"/>
  <c r="AH39" i="31"/>
  <c r="AK39" i="31" s="1"/>
  <c r="AL39" i="31" s="1"/>
  <c r="BC39" i="31"/>
  <c r="AG40" i="31"/>
  <c r="AH40" i="31"/>
  <c r="AI40" i="31" s="1"/>
  <c r="AJ40" i="31" s="1"/>
  <c r="BC40" i="31"/>
  <c r="BD40" i="31" s="1"/>
  <c r="AG41" i="31"/>
  <c r="AH41" i="31"/>
  <c r="AI41" i="31" s="1"/>
  <c r="AJ41" i="31" s="1"/>
  <c r="BC41" i="31"/>
  <c r="BD41" i="31" s="1"/>
  <c r="AG42" i="31"/>
  <c r="AH42" i="31"/>
  <c r="BC42" i="31"/>
  <c r="BD42" i="31" s="1"/>
  <c r="BE42" i="31" s="1"/>
  <c r="AG43" i="31"/>
  <c r="AH43" i="31"/>
  <c r="AI43" i="31" s="1"/>
  <c r="AJ43" i="31" s="1"/>
  <c r="BC43" i="31"/>
  <c r="AG44" i="31"/>
  <c r="AH44" i="31"/>
  <c r="BC44" i="31"/>
  <c r="BD44" i="31" s="1"/>
  <c r="AG45" i="31"/>
  <c r="AH45" i="31"/>
  <c r="BC45" i="31"/>
  <c r="BD45" i="31" s="1"/>
  <c r="AG46" i="31"/>
  <c r="AH46" i="31"/>
  <c r="AI46" i="31" s="1"/>
  <c r="AJ46" i="31" s="1"/>
  <c r="BC46" i="31"/>
  <c r="BD46" i="31" s="1"/>
  <c r="BE46" i="31" s="1"/>
  <c r="AG47" i="31"/>
  <c r="AH47" i="31"/>
  <c r="AI47" i="31" s="1"/>
  <c r="AJ47" i="31" s="1"/>
  <c r="BC47" i="31"/>
  <c r="BD47" i="31" s="1"/>
  <c r="AG48" i="31"/>
  <c r="AH48" i="31"/>
  <c r="BC48" i="31"/>
  <c r="BD48" i="31" s="1"/>
  <c r="AG49" i="31"/>
  <c r="AH49" i="31"/>
  <c r="AI49" i="31" s="1"/>
  <c r="AJ49" i="31" s="1"/>
  <c r="BC49" i="31"/>
  <c r="AG50" i="31"/>
  <c r="AH50" i="31"/>
  <c r="BC50" i="31"/>
  <c r="BD50" i="31" s="1"/>
  <c r="BE50" i="31" s="1"/>
  <c r="AG51" i="31"/>
  <c r="AH51" i="31"/>
  <c r="AK51" i="31" s="1"/>
  <c r="AL51" i="31" s="1"/>
  <c r="BC51" i="31"/>
  <c r="BD51" i="31" s="1"/>
  <c r="AG52" i="31"/>
  <c r="AH52" i="31"/>
  <c r="BC52" i="31"/>
  <c r="BD52" i="31" s="1"/>
  <c r="AG53" i="31"/>
  <c r="AH53" i="31"/>
  <c r="BC53" i="31"/>
  <c r="BD53" i="31" s="1"/>
  <c r="AG54" i="31"/>
  <c r="AH54" i="31"/>
  <c r="BC54" i="31"/>
  <c r="BD54" i="31" s="1"/>
  <c r="BE54" i="31" s="1"/>
  <c r="AG55" i="31"/>
  <c r="AH55" i="31"/>
  <c r="AI55" i="31" s="1"/>
  <c r="AJ55" i="31" s="1"/>
  <c r="BC55" i="31"/>
  <c r="AG56" i="31"/>
  <c r="AH56" i="31"/>
  <c r="BC56" i="31"/>
  <c r="BD56" i="31" s="1"/>
  <c r="AG57" i="31"/>
  <c r="AH57" i="31"/>
  <c r="AI57" i="31" s="1"/>
  <c r="AJ57" i="31" s="1"/>
  <c r="BC57" i="31"/>
  <c r="BD57" i="31" s="1"/>
  <c r="AG58" i="31"/>
  <c r="AH58" i="31"/>
  <c r="AK58" i="31" s="1"/>
  <c r="AL58" i="31" s="1"/>
  <c r="BC58" i="31"/>
  <c r="BD58" i="31" s="1"/>
  <c r="AG59" i="31"/>
  <c r="AH59" i="31"/>
  <c r="BC59" i="31"/>
  <c r="BD59" i="31" s="1"/>
  <c r="AG60" i="31"/>
  <c r="AH60" i="31"/>
  <c r="BC60" i="31"/>
  <c r="BD60" i="31" s="1"/>
  <c r="AG61" i="31"/>
  <c r="AH61" i="31"/>
  <c r="AK61" i="31" s="1"/>
  <c r="AL61" i="31" s="1"/>
  <c r="BC61" i="31"/>
  <c r="AG62" i="31"/>
  <c r="AH62" i="31"/>
  <c r="AK62" i="31" s="1"/>
  <c r="AL62" i="31" s="1"/>
  <c r="BC62" i="31"/>
  <c r="BD62" i="31" s="1"/>
  <c r="AG63" i="31"/>
  <c r="AH63" i="31"/>
  <c r="BC63" i="31"/>
  <c r="BD63" i="31" s="1"/>
  <c r="BE63" i="31" s="1"/>
  <c r="AG64" i="31"/>
  <c r="AH64" i="31"/>
  <c r="BC64" i="31"/>
  <c r="AG65" i="31"/>
  <c r="AH65" i="31"/>
  <c r="AI65" i="31" s="1"/>
  <c r="AJ65" i="31" s="1"/>
  <c r="BC65" i="31"/>
  <c r="BD65" i="31" s="1"/>
  <c r="AG66" i="31"/>
  <c r="AH66" i="31"/>
  <c r="BC66" i="31"/>
  <c r="BD66" i="31" s="1"/>
  <c r="BE66" i="31" s="1"/>
  <c r="AG67" i="31"/>
  <c r="AH67" i="31"/>
  <c r="AK67" i="31" s="1"/>
  <c r="AL67" i="31" s="1"/>
  <c r="BC67" i="31"/>
  <c r="AG68" i="31"/>
  <c r="AH68" i="31"/>
  <c r="AK68" i="31" s="1"/>
  <c r="AL68" i="31" s="1"/>
  <c r="BC68" i="31"/>
  <c r="AG69" i="31"/>
  <c r="AH69" i="31"/>
  <c r="AI69" i="31" s="1"/>
  <c r="AJ69" i="31" s="1"/>
  <c r="BC69" i="31"/>
  <c r="BD69" i="31" s="1"/>
  <c r="BE69" i="31" s="1"/>
  <c r="AG70" i="31"/>
  <c r="AH70" i="31"/>
  <c r="BC70" i="31"/>
  <c r="BD70" i="31" s="1"/>
  <c r="BE70" i="31" s="1"/>
  <c r="AG71" i="31"/>
  <c r="AH71" i="31"/>
  <c r="AI71" i="31" s="1"/>
  <c r="AJ71" i="31" s="1"/>
  <c r="BC71" i="31"/>
  <c r="BD71" i="31" s="1"/>
  <c r="AG72" i="31"/>
  <c r="AH72" i="31"/>
  <c r="AK72" i="31" s="1"/>
  <c r="AL72" i="31" s="1"/>
  <c r="BC72" i="31"/>
  <c r="BD72" i="31" s="1"/>
  <c r="AG73" i="31"/>
  <c r="AH73" i="31"/>
  <c r="AK73" i="31" s="1"/>
  <c r="AL73" i="31" s="1"/>
  <c r="BC73" i="31"/>
  <c r="BD73" i="31" s="1"/>
  <c r="AG74" i="31"/>
  <c r="AH74" i="31"/>
  <c r="AK74" i="31" s="1"/>
  <c r="AL74" i="31" s="1"/>
  <c r="BC74" i="31"/>
  <c r="AG75" i="31"/>
  <c r="AH75" i="31"/>
  <c r="AK75" i="31" s="1"/>
  <c r="AL75" i="31" s="1"/>
  <c r="BC75" i="31"/>
  <c r="BD75" i="31" s="1"/>
  <c r="AG76" i="31"/>
  <c r="AH76" i="31"/>
  <c r="BC76" i="31"/>
  <c r="BD76" i="31" s="1"/>
  <c r="AG77" i="31"/>
  <c r="AH77" i="31"/>
  <c r="AK77" i="31" s="1"/>
  <c r="AL77" i="31" s="1"/>
  <c r="BC77" i="31"/>
  <c r="BD77" i="31" s="1"/>
  <c r="AG78" i="31"/>
  <c r="AH78" i="31"/>
  <c r="AI78" i="31" s="1"/>
  <c r="AJ78" i="31" s="1"/>
  <c r="BC78" i="31"/>
  <c r="BD78" i="31" s="1"/>
  <c r="AG79" i="31"/>
  <c r="AH79" i="31"/>
  <c r="BC79" i="31"/>
  <c r="AG80" i="31"/>
  <c r="AH80" i="31"/>
  <c r="AI80" i="31" s="1"/>
  <c r="AJ80" i="31" s="1"/>
  <c r="BC80" i="31"/>
  <c r="BD80" i="31" s="1"/>
  <c r="BE80" i="31" s="1"/>
  <c r="AG81" i="31"/>
  <c r="AH81" i="31"/>
  <c r="BC81" i="31"/>
  <c r="AG82" i="31"/>
  <c r="AH82" i="31"/>
  <c r="BC82" i="31"/>
  <c r="BD82" i="31" s="1"/>
  <c r="AG83" i="31"/>
  <c r="AH83" i="31"/>
  <c r="AK83" i="31" s="1"/>
  <c r="AL83" i="31" s="1"/>
  <c r="BC83" i="31"/>
  <c r="BE83" i="31" s="1"/>
  <c r="AG84" i="31"/>
  <c r="AH84" i="31"/>
  <c r="AK84" i="31" s="1"/>
  <c r="AL84" i="31" s="1"/>
  <c r="BC84" i="31"/>
  <c r="BE84" i="31" s="1"/>
  <c r="AG85" i="31"/>
  <c r="AH85" i="31"/>
  <c r="AI85" i="31" s="1"/>
  <c r="AJ85" i="31" s="1"/>
  <c r="BC85" i="31"/>
  <c r="BD85" i="31" s="1"/>
  <c r="AG86" i="31"/>
  <c r="AH86" i="31"/>
  <c r="BC86" i="31"/>
  <c r="BD86" i="31" s="1"/>
  <c r="BE86" i="31" s="1"/>
  <c r="AG87" i="31"/>
  <c r="AH87" i="31"/>
  <c r="BC87" i="31"/>
  <c r="BD87" i="31" s="1"/>
  <c r="AG88" i="31"/>
  <c r="AH88" i="31"/>
  <c r="BC88" i="31"/>
  <c r="BD88" i="31" s="1"/>
  <c r="AG89" i="31"/>
  <c r="AH89" i="31"/>
  <c r="AI89" i="31" s="1"/>
  <c r="AJ89" i="31" s="1"/>
  <c r="BC89" i="31"/>
  <c r="BD89" i="31" s="1"/>
  <c r="AG90" i="31"/>
  <c r="AH90" i="31"/>
  <c r="BC90" i="31"/>
  <c r="BD90" i="31" s="1"/>
  <c r="BE90" i="31" s="1"/>
  <c r="AG91" i="31"/>
  <c r="AH91" i="31"/>
  <c r="AT91" i="31" s="1"/>
  <c r="BC91" i="31"/>
  <c r="BD91" i="31" s="1"/>
  <c r="AG92" i="31"/>
  <c r="AH92" i="31"/>
  <c r="AT92" i="31" s="1"/>
  <c r="BC92" i="31"/>
  <c r="AG93" i="31"/>
  <c r="AH93" i="31"/>
  <c r="AT93" i="31" s="1"/>
  <c r="BC93" i="31"/>
  <c r="BD93" i="31" s="1"/>
  <c r="AG94" i="31"/>
  <c r="AH94" i="31"/>
  <c r="BC94" i="31"/>
  <c r="BD94" i="31" s="1"/>
  <c r="BE94" i="31" s="1"/>
  <c r="AG95" i="31"/>
  <c r="AH95" i="31"/>
  <c r="AI95" i="31" s="1"/>
  <c r="AJ95" i="31" s="1"/>
  <c r="BC95" i="31"/>
  <c r="BD95" i="31" s="1"/>
  <c r="AG96" i="31"/>
  <c r="AH96" i="31"/>
  <c r="AK96" i="31" s="1"/>
  <c r="AL96" i="31" s="1"/>
  <c r="BC96" i="31"/>
  <c r="BD96" i="31" s="1"/>
  <c r="AG97" i="31"/>
  <c r="AH97" i="31"/>
  <c r="AK97" i="31" s="1"/>
  <c r="AL97" i="31" s="1"/>
  <c r="BC97" i="31"/>
  <c r="AG98" i="31"/>
  <c r="AH98" i="31"/>
  <c r="BC98" i="31"/>
  <c r="BD98" i="31" s="1"/>
  <c r="BE98" i="31" s="1"/>
  <c r="AG99" i="31"/>
  <c r="AH99" i="31"/>
  <c r="AK99" i="31" s="1"/>
  <c r="AL99" i="31" s="1"/>
  <c r="BC99" i="31"/>
  <c r="BD99" i="31" s="1"/>
  <c r="AG100" i="31"/>
  <c r="AH100" i="31"/>
  <c r="AK100" i="31" s="1"/>
  <c r="AL100" i="31" s="1"/>
  <c r="BC100" i="31"/>
  <c r="BD100" i="31" s="1"/>
  <c r="AG101" i="31"/>
  <c r="AH101" i="31"/>
  <c r="AK101" i="31" s="1"/>
  <c r="AL101" i="31" s="1"/>
  <c r="BC101" i="31"/>
  <c r="AG102" i="31"/>
  <c r="AH102" i="31"/>
  <c r="AK102" i="31" s="1"/>
  <c r="AL102" i="31" s="1"/>
  <c r="BC102" i="31"/>
  <c r="BD102" i="31" s="1"/>
  <c r="BE102" i="31" s="1"/>
  <c r="AG103" i="31"/>
  <c r="AH103" i="31"/>
  <c r="AI103" i="31" s="1"/>
  <c r="AJ103" i="31" s="1"/>
  <c r="BC103" i="31"/>
  <c r="BD103" i="31" s="1"/>
  <c r="BE103" i="31" s="1"/>
  <c r="AG104" i="31"/>
  <c r="AH104" i="31"/>
  <c r="AK104" i="31" s="1"/>
  <c r="AL104" i="31" s="1"/>
  <c r="BC104" i="31"/>
  <c r="BD104" i="31" s="1"/>
  <c r="AG105" i="31"/>
  <c r="AH105" i="31"/>
  <c r="AI105" i="31" s="1"/>
  <c r="AJ105" i="31" s="1"/>
  <c r="BC105" i="31"/>
  <c r="BD105" i="31" s="1"/>
  <c r="AG106" i="31"/>
  <c r="AH106" i="31"/>
  <c r="AK106" i="31" s="1"/>
  <c r="AL106" i="31" s="1"/>
  <c r="BC106" i="31"/>
  <c r="AG107" i="31"/>
  <c r="AH107" i="31"/>
  <c r="AI107" i="31" s="1"/>
  <c r="AJ107" i="31" s="1"/>
  <c r="BC107" i="31"/>
  <c r="BD107" i="31" s="1"/>
  <c r="BE107" i="31" s="1"/>
  <c r="AG108" i="31"/>
  <c r="AH108" i="31"/>
  <c r="AK108" i="31" s="1"/>
  <c r="AL108" i="31" s="1"/>
  <c r="BC108" i="31"/>
  <c r="BD108" i="31" s="1"/>
  <c r="AG109" i="31"/>
  <c r="AH109" i="31"/>
  <c r="BC109" i="31"/>
  <c r="BD109" i="31" s="1"/>
  <c r="AG110" i="31"/>
  <c r="AH110" i="31"/>
  <c r="BC110" i="31"/>
  <c r="BD110" i="31" s="1"/>
  <c r="BE110" i="31" s="1"/>
  <c r="AG111" i="31"/>
  <c r="AH111" i="31"/>
  <c r="AI111" i="31" s="1"/>
  <c r="AJ111" i="31" s="1"/>
  <c r="BC111" i="31"/>
  <c r="BD111" i="31" s="1"/>
  <c r="AG112" i="31"/>
  <c r="AH112" i="31"/>
  <c r="AK112" i="31" s="1"/>
  <c r="AL112" i="31" s="1"/>
  <c r="BC112" i="31"/>
  <c r="AG113" i="31"/>
  <c r="AH113" i="31"/>
  <c r="BC113" i="31"/>
  <c r="AG114" i="31"/>
  <c r="AH114" i="31"/>
  <c r="AK114" i="31" s="1"/>
  <c r="AL114" i="31" s="1"/>
  <c r="BC114" i="31"/>
  <c r="BD114" i="31" s="1"/>
  <c r="BE114" i="31" s="1"/>
  <c r="AG115" i="31"/>
  <c r="AH115" i="31"/>
  <c r="AI115" i="31" s="1"/>
  <c r="AJ115" i="31" s="1"/>
  <c r="BC115" i="31"/>
  <c r="BD115" i="31" s="1"/>
  <c r="AG116" i="31"/>
  <c r="AH116" i="31"/>
  <c r="AK116" i="31" s="1"/>
  <c r="AL116" i="31" s="1"/>
  <c r="BC116" i="31"/>
  <c r="BD116" i="31" s="1"/>
  <c r="AG117" i="31"/>
  <c r="AH117" i="31"/>
  <c r="AI117" i="31" s="1"/>
  <c r="AJ117" i="31" s="1"/>
  <c r="BC117" i="31"/>
  <c r="AG118" i="31"/>
  <c r="AH118" i="31"/>
  <c r="AK118" i="31" s="1"/>
  <c r="AL118" i="31" s="1"/>
  <c r="BC118" i="31"/>
  <c r="BD118" i="31" s="1"/>
  <c r="AG119" i="31"/>
  <c r="AH119" i="31"/>
  <c r="AK119" i="31" s="1"/>
  <c r="AL119" i="31" s="1"/>
  <c r="BC119" i="31"/>
  <c r="BD119" i="31" s="1"/>
  <c r="BE119" i="31" s="1"/>
  <c r="AG120" i="31"/>
  <c r="AH120" i="31"/>
  <c r="BC120" i="31"/>
  <c r="BD120" i="31" s="1"/>
  <c r="AG121" i="31"/>
  <c r="AH121" i="31"/>
  <c r="BC121" i="31"/>
  <c r="AG122" i="31"/>
  <c r="AH122" i="31"/>
  <c r="AK122" i="31" s="1"/>
  <c r="AL122" i="31" s="1"/>
  <c r="BC122" i="31"/>
  <c r="BD122" i="31" s="1"/>
  <c r="BE122" i="31" s="1"/>
  <c r="AG123" i="31"/>
  <c r="AH123" i="31"/>
  <c r="AI123" i="31" s="1"/>
  <c r="AJ123" i="31" s="1"/>
  <c r="BC123" i="31"/>
  <c r="BD123" i="31" s="1"/>
  <c r="BE123" i="31" s="1"/>
  <c r="AG124" i="31"/>
  <c r="AH124" i="31"/>
  <c r="AK124" i="31" s="1"/>
  <c r="AL124" i="31" s="1"/>
  <c r="BC124" i="31"/>
  <c r="BD124" i="31" s="1"/>
  <c r="AG125" i="31"/>
  <c r="AH125" i="31"/>
  <c r="AK125" i="31" s="1"/>
  <c r="AL125" i="31" s="1"/>
  <c r="BC125" i="31"/>
  <c r="AG126" i="31"/>
  <c r="AH126" i="31"/>
  <c r="BC126" i="31"/>
  <c r="BD126" i="31" s="1"/>
  <c r="BE126" i="31" s="1"/>
  <c r="AG127" i="31"/>
  <c r="AH127" i="31"/>
  <c r="AI127" i="31" s="1"/>
  <c r="AJ127" i="31" s="1"/>
  <c r="BC127" i="31"/>
  <c r="BD127" i="31" s="1"/>
  <c r="AG128" i="31"/>
  <c r="AH128" i="31"/>
  <c r="AK128" i="31" s="1"/>
  <c r="AL128" i="31" s="1"/>
  <c r="BC128" i="31"/>
  <c r="BD128" i="31" s="1"/>
  <c r="AG129" i="31"/>
  <c r="AH129" i="31"/>
  <c r="AI129" i="31" s="1"/>
  <c r="AJ129" i="31" s="1"/>
  <c r="BC129" i="31"/>
  <c r="AG130" i="31"/>
  <c r="AH130" i="31"/>
  <c r="AK130" i="31" s="1"/>
  <c r="AL130" i="31" s="1"/>
  <c r="BC130" i="31"/>
  <c r="BD130" i="31" s="1"/>
  <c r="BE130" i="31" s="1"/>
  <c r="AG131" i="31"/>
  <c r="AH131" i="31"/>
  <c r="AI131" i="31" s="1"/>
  <c r="AJ131" i="31" s="1"/>
  <c r="BC131" i="31"/>
  <c r="BD131" i="31" s="1"/>
  <c r="AG132" i="31"/>
  <c r="AH132" i="31"/>
  <c r="BC132" i="31"/>
  <c r="BD132" i="31" s="1"/>
  <c r="AG133" i="31"/>
  <c r="AH133" i="31"/>
  <c r="AT133" i="31" s="1"/>
  <c r="BC133" i="31"/>
  <c r="AG134" i="31"/>
  <c r="AH134" i="31"/>
  <c r="AK134" i="31" s="1"/>
  <c r="AL134" i="31" s="1"/>
  <c r="BC134" i="31"/>
  <c r="AG135" i="31"/>
  <c r="AH135" i="31"/>
  <c r="AI135" i="31" s="1"/>
  <c r="AJ135" i="31" s="1"/>
  <c r="BC135" i="31"/>
  <c r="BD135" i="31" s="1"/>
  <c r="BE135" i="31" s="1"/>
  <c r="AG136" i="31"/>
  <c r="AH136" i="31"/>
  <c r="AK136" i="31" s="1"/>
  <c r="AL136" i="31" s="1"/>
  <c r="BC136" i="31"/>
  <c r="BD136" i="31" s="1"/>
  <c r="AG137" i="31"/>
  <c r="AH137" i="31"/>
  <c r="AT137" i="31" s="1"/>
  <c r="BC137" i="31"/>
  <c r="BD137" i="31" s="1"/>
  <c r="AG138" i="31"/>
  <c r="AH138" i="31"/>
  <c r="AK138" i="31" s="1"/>
  <c r="AL138" i="31" s="1"/>
  <c r="BC138" i="31"/>
  <c r="AG139" i="31"/>
  <c r="AH139" i="31"/>
  <c r="BC139" i="31"/>
  <c r="BD139" i="31" s="1"/>
  <c r="BE139" i="31" s="1"/>
  <c r="AG140" i="31"/>
  <c r="AH140" i="31"/>
  <c r="AK140" i="31" s="1"/>
  <c r="AL140" i="31" s="1"/>
  <c r="BC140" i="31"/>
  <c r="BD140" i="31" s="1"/>
  <c r="AG141" i="31"/>
  <c r="AH141" i="31"/>
  <c r="AI141" i="31" s="1"/>
  <c r="AJ141" i="31" s="1"/>
  <c r="BC141" i="31"/>
  <c r="AG142" i="31"/>
  <c r="AH142" i="31"/>
  <c r="BC142" i="31"/>
  <c r="BD142" i="31" s="1"/>
  <c r="BE142" i="31" s="1"/>
  <c r="AG143" i="31"/>
  <c r="AH143" i="31"/>
  <c r="AT143" i="31" s="1"/>
  <c r="BC143" i="31"/>
  <c r="BD143" i="31" s="1"/>
  <c r="AG144" i="31"/>
  <c r="AH144" i="31"/>
  <c r="AI144" i="31" s="1"/>
  <c r="AJ144" i="31" s="1"/>
  <c r="BC144" i="31"/>
  <c r="AG145" i="31"/>
  <c r="AH145" i="31"/>
  <c r="BC145" i="31"/>
  <c r="BD145" i="31" s="1"/>
  <c r="AG146" i="31"/>
  <c r="AH146" i="31"/>
  <c r="AK146" i="31" s="1"/>
  <c r="AL146" i="31" s="1"/>
  <c r="BC146" i="31"/>
  <c r="BD146" i="31" s="1"/>
  <c r="AG147" i="31"/>
  <c r="AH147" i="31"/>
  <c r="AT147" i="31" s="1"/>
  <c r="BC147" i="31"/>
  <c r="AG148" i="31"/>
  <c r="AH148" i="31"/>
  <c r="AT148" i="31" s="1"/>
  <c r="BC148" i="31"/>
  <c r="AG149" i="31"/>
  <c r="AH149" i="31"/>
  <c r="AI149" i="31" s="1"/>
  <c r="AJ149" i="31" s="1"/>
  <c r="BC149" i="31"/>
  <c r="BD149" i="31" s="1"/>
  <c r="AG150" i="31"/>
  <c r="AH150" i="31"/>
  <c r="AK150" i="31" s="1"/>
  <c r="AL150" i="31" s="1"/>
  <c r="BC150" i="31"/>
  <c r="AG151" i="31"/>
  <c r="AH151" i="31"/>
  <c r="AI151" i="31" s="1"/>
  <c r="AJ151" i="31" s="1"/>
  <c r="BC151" i="31"/>
  <c r="BD151" i="31" s="1"/>
  <c r="BE151" i="31" s="1"/>
  <c r="AG152" i="31"/>
  <c r="AH152" i="31"/>
  <c r="BC152" i="31"/>
  <c r="BD152" i="31" s="1"/>
  <c r="AG153" i="31"/>
  <c r="AH153" i="31"/>
  <c r="BC153" i="31"/>
  <c r="AG154" i="31"/>
  <c r="AH154" i="31"/>
  <c r="AK154" i="31" s="1"/>
  <c r="AL154" i="31" s="1"/>
  <c r="BC154" i="31"/>
  <c r="BD154" i="31" s="1"/>
  <c r="AG155" i="31"/>
  <c r="AH155" i="31"/>
  <c r="AI155" i="31" s="1"/>
  <c r="AJ155" i="31" s="1"/>
  <c r="BC155" i="31"/>
  <c r="BD155" i="31" s="1"/>
  <c r="AG156" i="31"/>
  <c r="AH156" i="31"/>
  <c r="AK156" i="31" s="1"/>
  <c r="AL156" i="31" s="1"/>
  <c r="BC156" i="31"/>
  <c r="BD156" i="31" s="1"/>
  <c r="AG157" i="31"/>
  <c r="AH157" i="31"/>
  <c r="BC157" i="31"/>
  <c r="BD157" i="31" s="1"/>
  <c r="AG158" i="31"/>
  <c r="AH158" i="31"/>
  <c r="AK158" i="31" s="1"/>
  <c r="AL158" i="31" s="1"/>
  <c r="BC158" i="31"/>
  <c r="AG159" i="31"/>
  <c r="AH159" i="31"/>
  <c r="AT159" i="31" s="1"/>
  <c r="BC159" i="31"/>
  <c r="BD159" i="31" s="1"/>
  <c r="AG160" i="31"/>
  <c r="AH160" i="31"/>
  <c r="BC160" i="31"/>
  <c r="BD160" i="31" s="1"/>
  <c r="AG161" i="31"/>
  <c r="AH161" i="31"/>
  <c r="BC161" i="31"/>
  <c r="BD161" i="31" s="1"/>
  <c r="AG162" i="31"/>
  <c r="AH162" i="31"/>
  <c r="AK162" i="31" s="1"/>
  <c r="AL162" i="31" s="1"/>
  <c r="BC162" i="31"/>
  <c r="BD162" i="31" s="1"/>
  <c r="AG163" i="31"/>
  <c r="AH163" i="31"/>
  <c r="AT163" i="31" s="1"/>
  <c r="AX163" i="31" s="1"/>
  <c r="BC163" i="31"/>
  <c r="BD163" i="31" s="1"/>
  <c r="BE163" i="31" s="1"/>
  <c r="AG164" i="31"/>
  <c r="AH164" i="31"/>
  <c r="BC164" i="31"/>
  <c r="AG165" i="31"/>
  <c r="AH165" i="31"/>
  <c r="AK165" i="31" s="1"/>
  <c r="AL165" i="31" s="1"/>
  <c r="BC165" i="31"/>
  <c r="BD165" i="31" s="1"/>
  <c r="BE165" i="31" s="1"/>
  <c r="AG166" i="31"/>
  <c r="AH166" i="31"/>
  <c r="BC166" i="31"/>
  <c r="AG167" i="31"/>
  <c r="AH167" i="31"/>
  <c r="AT167" i="31" s="1"/>
  <c r="AX167" i="31" s="1"/>
  <c r="BC167" i="31"/>
  <c r="AG168" i="31"/>
  <c r="AH168" i="31"/>
  <c r="AK168" i="31" s="1"/>
  <c r="AL168" i="31" s="1"/>
  <c r="BC168" i="31"/>
  <c r="AG169" i="31"/>
  <c r="AH169" i="31"/>
  <c r="AK169" i="31" s="1"/>
  <c r="AL169" i="31" s="1"/>
  <c r="BC169" i="31"/>
  <c r="AG170" i="31"/>
  <c r="AH170" i="31"/>
  <c r="BC170" i="31"/>
  <c r="BD170" i="31" s="1"/>
  <c r="BE170" i="31" s="1"/>
  <c r="AG171" i="31"/>
  <c r="AH171" i="31"/>
  <c r="BC171" i="31"/>
  <c r="BD171" i="31" s="1"/>
  <c r="AG172" i="31"/>
  <c r="AH172" i="31"/>
  <c r="AK172" i="31" s="1"/>
  <c r="AL172" i="31" s="1"/>
  <c r="BC172" i="31"/>
  <c r="BD172" i="31" s="1"/>
  <c r="AG173" i="31"/>
  <c r="AH173" i="31"/>
  <c r="AK173" i="31" s="1"/>
  <c r="AL173" i="31" s="1"/>
  <c r="BC173" i="31"/>
  <c r="BD173" i="31" s="1"/>
  <c r="AG174" i="31"/>
  <c r="AH174" i="31"/>
  <c r="AK174" i="31" s="1"/>
  <c r="AL174" i="31" s="1"/>
  <c r="BC174" i="31"/>
  <c r="BD174" i="31" s="1"/>
  <c r="BE174" i="31" s="1"/>
  <c r="AG175" i="31"/>
  <c r="AH175" i="31"/>
  <c r="AT175" i="31" s="1"/>
  <c r="AX175" i="31" s="1"/>
  <c r="BC175" i="31"/>
  <c r="AG176" i="31"/>
  <c r="AH176" i="31"/>
  <c r="BC176" i="31"/>
  <c r="BD176" i="31" s="1"/>
  <c r="AG177" i="31"/>
  <c r="AH177" i="31"/>
  <c r="AT177" i="31" s="1"/>
  <c r="AX177" i="31" s="1"/>
  <c r="BC177" i="31"/>
  <c r="BD177" i="31" s="1"/>
  <c r="AG178" i="31"/>
  <c r="AH178" i="31"/>
  <c r="AK178" i="31" s="1"/>
  <c r="AL178" i="31" s="1"/>
  <c r="BC178" i="31"/>
  <c r="AG179" i="31"/>
  <c r="AH179" i="31"/>
  <c r="BC179" i="31"/>
  <c r="BD179" i="31" s="1"/>
  <c r="BE179" i="31" s="1"/>
  <c r="AG180" i="31"/>
  <c r="AH180" i="31"/>
  <c r="BC180" i="31"/>
  <c r="AG181" i="31"/>
  <c r="AH181" i="31"/>
  <c r="BC181" i="31"/>
  <c r="BD181" i="31" s="1"/>
  <c r="AG182" i="31"/>
  <c r="AH182" i="31"/>
  <c r="BC182" i="31"/>
  <c r="BD182" i="31" s="1"/>
  <c r="BE182" i="31" s="1"/>
  <c r="AG183" i="31"/>
  <c r="AH183" i="31"/>
  <c r="BC183" i="31"/>
  <c r="AG184" i="31"/>
  <c r="AH184" i="31"/>
  <c r="AK184" i="31" s="1"/>
  <c r="AL184" i="31" s="1"/>
  <c r="BC184" i="31"/>
  <c r="AG185" i="31"/>
  <c r="AH185" i="31"/>
  <c r="AK185" i="31" s="1"/>
  <c r="AL185" i="31" s="1"/>
  <c r="BC185" i="31"/>
  <c r="BD185" i="31" s="1"/>
  <c r="AG186" i="31"/>
  <c r="AH186" i="31"/>
  <c r="AK186" i="31" s="1"/>
  <c r="AL186" i="31" s="1"/>
  <c r="BC186" i="31"/>
  <c r="BD186" i="31" s="1"/>
  <c r="BE186" i="31" s="1"/>
  <c r="AG187" i="31"/>
  <c r="AH187" i="31"/>
  <c r="AT187" i="31" s="1"/>
  <c r="AX187" i="31" s="1"/>
  <c r="BC187" i="31"/>
  <c r="AG188" i="31"/>
  <c r="AH188" i="31"/>
  <c r="AK188" i="31" s="1"/>
  <c r="AL188" i="31" s="1"/>
  <c r="BC188" i="31"/>
  <c r="BD188" i="31" s="1"/>
  <c r="AG189" i="31"/>
  <c r="AH189" i="31"/>
  <c r="AK189" i="31" s="1"/>
  <c r="AL189" i="31" s="1"/>
  <c r="BC189" i="31"/>
  <c r="BD189" i="31" s="1"/>
  <c r="AG190" i="31"/>
  <c r="AH190" i="31"/>
  <c r="AK190" i="31" s="1"/>
  <c r="AL190" i="31" s="1"/>
  <c r="BC190" i="31"/>
  <c r="BD190" i="31" s="1"/>
  <c r="BE190" i="31" s="1"/>
  <c r="AG191" i="31"/>
  <c r="AH191" i="31"/>
  <c r="BC191" i="31"/>
  <c r="BD191" i="31" s="1"/>
  <c r="BE191" i="31" s="1"/>
  <c r="AG192" i="31"/>
  <c r="AH192" i="31"/>
  <c r="BC192" i="31"/>
  <c r="BD192" i="31" s="1"/>
  <c r="AG193" i="31"/>
  <c r="AH193" i="31"/>
  <c r="AT193" i="31" s="1"/>
  <c r="BC193" i="31"/>
  <c r="BD193" i="31" s="1"/>
  <c r="AG194" i="31"/>
  <c r="AH194" i="31"/>
  <c r="AK194" i="31" s="1"/>
  <c r="AL194" i="31" s="1"/>
  <c r="BC194" i="31"/>
  <c r="BD194" i="31" s="1"/>
  <c r="AG195" i="31"/>
  <c r="AH195" i="31"/>
  <c r="AT195" i="31" s="1"/>
  <c r="AX195" i="31" s="1"/>
  <c r="BC195" i="31"/>
  <c r="BD195" i="31" s="1"/>
  <c r="BE195" i="31" s="1"/>
  <c r="AG196" i="31"/>
  <c r="AH196" i="31"/>
  <c r="BC196" i="31"/>
  <c r="AG197" i="31"/>
  <c r="AH197" i="31"/>
  <c r="AK197" i="31" s="1"/>
  <c r="AL197" i="31" s="1"/>
  <c r="BC197" i="31"/>
  <c r="BD197" i="31" s="1"/>
  <c r="AG198" i="31"/>
  <c r="AH198" i="31"/>
  <c r="BC198" i="31"/>
  <c r="BD198" i="31" s="1"/>
  <c r="BE198" i="31" s="1"/>
  <c r="AG199" i="31"/>
  <c r="AH199" i="31"/>
  <c r="AT199" i="31" s="1"/>
  <c r="BC199" i="31"/>
  <c r="AG200" i="31"/>
  <c r="AH200" i="31"/>
  <c r="AK200" i="31" s="1"/>
  <c r="AL200" i="31" s="1"/>
  <c r="BC200" i="31"/>
  <c r="AG201" i="31"/>
  <c r="AH201" i="31"/>
  <c r="AK201" i="31" s="1"/>
  <c r="AL201" i="31" s="1"/>
  <c r="BC201" i="31"/>
  <c r="BD201" i="31" s="1"/>
  <c r="AG202" i="31"/>
  <c r="AH202" i="31"/>
  <c r="AK202" i="31" s="1"/>
  <c r="AL202" i="31" s="1"/>
  <c r="BC202" i="31"/>
  <c r="BD202" i="31" s="1"/>
  <c r="AG203" i="31"/>
  <c r="AH203" i="31"/>
  <c r="AK203" i="31" s="1"/>
  <c r="AL203" i="31" s="1"/>
  <c r="BC203" i="31"/>
  <c r="BD203" i="31" s="1"/>
  <c r="AG204" i="31"/>
  <c r="AH204" i="31"/>
  <c r="AK204" i="31" s="1"/>
  <c r="AL204" i="31" s="1"/>
  <c r="BC204" i="31"/>
  <c r="BD204" i="31" s="1"/>
  <c r="AG205" i="31"/>
  <c r="AH205" i="31"/>
  <c r="AK205" i="31" s="1"/>
  <c r="AL205" i="31" s="1"/>
  <c r="BC205" i="31"/>
  <c r="BD205" i="31" s="1"/>
  <c r="AG206" i="31"/>
  <c r="AH206" i="31"/>
  <c r="AK206" i="31" s="1"/>
  <c r="AL206" i="31" s="1"/>
  <c r="BC206" i="31"/>
  <c r="BD206" i="31" s="1"/>
  <c r="BE206" i="31" s="1"/>
  <c r="AG207" i="31"/>
  <c r="AH207" i="31"/>
  <c r="BC207" i="31"/>
  <c r="BD207" i="31" s="1"/>
  <c r="BE207" i="31" s="1"/>
  <c r="AG208" i="31"/>
  <c r="AH208" i="31"/>
  <c r="BC208" i="31"/>
  <c r="BD208" i="31" s="1"/>
  <c r="AG209" i="31"/>
  <c r="AH209" i="31"/>
  <c r="BC209" i="31"/>
  <c r="BD209" i="31" s="1"/>
  <c r="AG210" i="31"/>
  <c r="AH210" i="31"/>
  <c r="AK210" i="31" s="1"/>
  <c r="AL210" i="31" s="1"/>
  <c r="BC210" i="31"/>
  <c r="BE210" i="31" s="1"/>
  <c r="AG211" i="31"/>
  <c r="AH211" i="31"/>
  <c r="AK211" i="31" s="1"/>
  <c r="AL211" i="31" s="1"/>
  <c r="BC211" i="31"/>
  <c r="BE211" i="31" s="1"/>
  <c r="AG212" i="31"/>
  <c r="AH212" i="31"/>
  <c r="BC212" i="31"/>
  <c r="BE212" i="31" s="1"/>
  <c r="AG213" i="31"/>
  <c r="AH213" i="31"/>
  <c r="AK213" i="31" s="1"/>
  <c r="AL213" i="31" s="1"/>
  <c r="BC213" i="31"/>
  <c r="BD213" i="31" s="1"/>
  <c r="AG214" i="31"/>
  <c r="AH214" i="31"/>
  <c r="BC214" i="31"/>
  <c r="BD214" i="31" s="1"/>
  <c r="AG215" i="31"/>
  <c r="AH215" i="31"/>
  <c r="AI215" i="31" s="1"/>
  <c r="AJ215" i="31" s="1"/>
  <c r="BC215" i="31"/>
  <c r="BD215" i="31" s="1"/>
  <c r="AG216" i="31"/>
  <c r="AH216" i="31"/>
  <c r="AK216" i="31" s="1"/>
  <c r="AL216" i="31" s="1"/>
  <c r="BC216" i="31"/>
  <c r="BD216" i="31" s="1"/>
  <c r="BE216" i="31" s="1"/>
  <c r="AG217" i="31"/>
  <c r="AH217" i="31"/>
  <c r="BC217" i="31"/>
  <c r="BD217" i="31" s="1"/>
  <c r="AG218" i="31"/>
  <c r="AH218" i="31"/>
  <c r="AT218" i="31" s="1"/>
  <c r="BC218" i="31"/>
  <c r="AG219" i="31"/>
  <c r="AH219" i="31"/>
  <c r="AI219" i="31" s="1"/>
  <c r="AJ219" i="31" s="1"/>
  <c r="BC219" i="31"/>
  <c r="BE219" i="31" s="1"/>
  <c r="AG220" i="31"/>
  <c r="AH220" i="31"/>
  <c r="AT220" i="31" s="1"/>
  <c r="BC220" i="31"/>
  <c r="BE220" i="31" s="1"/>
  <c r="AG221" i="31"/>
  <c r="AH221" i="31"/>
  <c r="AK221" i="31" s="1"/>
  <c r="AL221" i="31" s="1"/>
  <c r="BC221" i="31"/>
  <c r="BE221" i="31" s="1"/>
  <c r="AG222" i="31"/>
  <c r="AH222" i="31"/>
  <c r="AI222" i="31" s="1"/>
  <c r="AJ222" i="31" s="1"/>
  <c r="BC222" i="31"/>
  <c r="BE222" i="31" s="1"/>
  <c r="AG223" i="31"/>
  <c r="AH223" i="31"/>
  <c r="AK223" i="31" s="1"/>
  <c r="AL223" i="31" s="1"/>
  <c r="BC223" i="31"/>
  <c r="BD223" i="31" s="1"/>
  <c r="AG224" i="31"/>
  <c r="AH224" i="31"/>
  <c r="AK224" i="31" s="1"/>
  <c r="AL224" i="31" s="1"/>
  <c r="BC224" i="31"/>
  <c r="BD224" i="31" s="1"/>
  <c r="BE224" i="31" s="1"/>
  <c r="AG225" i="31"/>
  <c r="AH225" i="31"/>
  <c r="AI225" i="31" s="1"/>
  <c r="AJ225" i="31" s="1"/>
  <c r="BC225" i="31"/>
  <c r="BD225" i="31" s="1"/>
  <c r="BE225" i="31" s="1"/>
  <c r="AG226" i="31"/>
  <c r="AH226" i="31"/>
  <c r="AK226" i="31" s="1"/>
  <c r="AL226" i="31" s="1"/>
  <c r="BC226" i="31"/>
  <c r="AG227" i="31"/>
  <c r="AH227" i="31"/>
  <c r="AI227" i="31" s="1"/>
  <c r="AJ227" i="31" s="1"/>
  <c r="BC227" i="31"/>
  <c r="BD227" i="31" s="1"/>
  <c r="AG228" i="31"/>
  <c r="AH228" i="31"/>
  <c r="AK228" i="31" s="1"/>
  <c r="AL228" i="31" s="1"/>
  <c r="BC228" i="31"/>
  <c r="BD228" i="31" s="1"/>
  <c r="AG229" i="31"/>
  <c r="AH229" i="31"/>
  <c r="BC229" i="31"/>
  <c r="AG230" i="31"/>
  <c r="AH230" i="31"/>
  <c r="AT230" i="31" s="1"/>
  <c r="BC230" i="31"/>
  <c r="BD230" i="31" s="1"/>
  <c r="AG231" i="31"/>
  <c r="AH231" i="31"/>
  <c r="AT231" i="31" s="1"/>
  <c r="AX231" i="31" s="1"/>
  <c r="BC231" i="31"/>
  <c r="BD231" i="31" s="1"/>
  <c r="AG232" i="31"/>
  <c r="AH232" i="31"/>
  <c r="AT232" i="31" s="1"/>
  <c r="BC232" i="31"/>
  <c r="BD232" i="31" s="1"/>
  <c r="BE232" i="31" s="1"/>
  <c r="AG233" i="31"/>
  <c r="AH233" i="31"/>
  <c r="AT233" i="31" s="1"/>
  <c r="BC233" i="31"/>
  <c r="BD233" i="31" s="1"/>
  <c r="AG234" i="31"/>
  <c r="AH234" i="31"/>
  <c r="AK234" i="31" s="1"/>
  <c r="AL234" i="31" s="1"/>
  <c r="BC234" i="31"/>
  <c r="AG235" i="31"/>
  <c r="AH235" i="31"/>
  <c r="AI235" i="31" s="1"/>
  <c r="AJ235" i="31" s="1"/>
  <c r="BC235" i="31"/>
  <c r="BD235" i="31" s="1"/>
  <c r="BE235" i="31" s="1"/>
  <c r="AG236" i="31"/>
  <c r="AH236" i="31"/>
  <c r="AK236" i="31" s="1"/>
  <c r="AL236" i="31" s="1"/>
  <c r="BC236" i="31"/>
  <c r="AG237" i="31"/>
  <c r="AH237" i="31"/>
  <c r="BC237" i="31"/>
  <c r="BD237" i="31" s="1"/>
  <c r="AG238" i="31"/>
  <c r="AH238" i="31"/>
  <c r="AI238" i="31" s="1"/>
  <c r="AJ238" i="31" s="1"/>
  <c r="BC238" i="31"/>
  <c r="AG239" i="31"/>
  <c r="AH239" i="31"/>
  <c r="AI239" i="31" s="1"/>
  <c r="AJ239" i="31" s="1"/>
  <c r="BC239" i="31"/>
  <c r="BD239" i="31" s="1"/>
  <c r="AG240" i="31"/>
  <c r="AH240" i="31"/>
  <c r="AT240" i="31" s="1"/>
  <c r="BC240" i="31"/>
  <c r="AG241" i="31"/>
  <c r="AH241" i="31"/>
  <c r="AT241" i="31" s="1"/>
  <c r="BC241" i="31"/>
  <c r="BD241" i="31" s="1"/>
  <c r="AG242" i="31"/>
  <c r="AH242" i="31"/>
  <c r="AK242" i="31" s="1"/>
  <c r="AL242" i="31" s="1"/>
  <c r="BC242" i="31"/>
  <c r="BD242" i="31" s="1"/>
  <c r="BE242" i="31" s="1"/>
  <c r="AG243" i="31"/>
  <c r="AH243" i="31"/>
  <c r="BC243" i="31"/>
  <c r="BD243" i="31" s="1"/>
  <c r="AG244" i="31"/>
  <c r="AH244" i="31"/>
  <c r="AK244" i="31" s="1"/>
  <c r="AL244" i="31" s="1"/>
  <c r="BC244" i="31"/>
  <c r="AG245" i="31"/>
  <c r="AH245" i="31"/>
  <c r="BC245" i="31"/>
  <c r="AG246" i="31"/>
  <c r="AH246" i="31"/>
  <c r="AK246" i="31" s="1"/>
  <c r="AL246" i="31" s="1"/>
  <c r="BC246" i="31"/>
  <c r="AG247" i="31"/>
  <c r="AH247" i="31"/>
  <c r="BC247" i="31"/>
  <c r="BD247" i="31" s="1"/>
  <c r="AG248" i="31"/>
  <c r="AH248" i="31"/>
  <c r="AI248" i="31" s="1"/>
  <c r="AJ248" i="31" s="1"/>
  <c r="BC248" i="31"/>
  <c r="AG249" i="31"/>
  <c r="AH249" i="31"/>
  <c r="AI249" i="31" s="1"/>
  <c r="AJ249" i="31" s="1"/>
  <c r="BC249" i="31"/>
  <c r="BD249" i="31" s="1"/>
  <c r="AG250" i="31"/>
  <c r="AH250" i="31"/>
  <c r="BC250" i="31"/>
  <c r="BD250" i="31" s="1"/>
  <c r="BE250" i="31" s="1"/>
  <c r="AG251" i="31"/>
  <c r="AH251" i="31"/>
  <c r="AT251" i="31" s="1"/>
  <c r="BC251" i="31"/>
  <c r="BD251" i="31" s="1"/>
  <c r="BE251" i="31" s="1"/>
  <c r="AG252" i="31"/>
  <c r="AH252" i="31"/>
  <c r="BC252" i="31"/>
  <c r="BD252" i="31" s="1"/>
  <c r="BE252" i="31" s="1"/>
  <c r="AG253" i="31"/>
  <c r="AH253" i="31"/>
  <c r="BC253" i="31"/>
  <c r="BD253" i="31" s="1"/>
  <c r="BE253" i="31" s="1"/>
  <c r="AG254" i="31"/>
  <c r="AH254" i="31"/>
  <c r="BC254" i="31"/>
  <c r="BD254" i="31" s="1"/>
  <c r="AG255" i="31"/>
  <c r="AH255" i="31"/>
  <c r="AI255" i="31" s="1"/>
  <c r="AJ255" i="31" s="1"/>
  <c r="BC255" i="31"/>
  <c r="BD255" i="31" s="1"/>
  <c r="AG256" i="31"/>
  <c r="AH256" i="31"/>
  <c r="BC256" i="31"/>
  <c r="BD256" i="31" s="1"/>
  <c r="BE256" i="31" s="1"/>
  <c r="AG257" i="31"/>
  <c r="AH257" i="31"/>
  <c r="BC257" i="31"/>
  <c r="BD257" i="31" s="1"/>
  <c r="AG258" i="31"/>
  <c r="AH258" i="31"/>
  <c r="BC258" i="31"/>
  <c r="BD258" i="31" s="1"/>
  <c r="AG259" i="31"/>
  <c r="AH259" i="31"/>
  <c r="AI259" i="31" s="1"/>
  <c r="AJ259" i="31" s="1"/>
  <c r="BC259" i="31"/>
  <c r="BD259" i="31" s="1"/>
  <c r="BE259" i="31" s="1"/>
  <c r="AG260" i="31"/>
  <c r="AH260" i="31"/>
  <c r="BC260" i="31"/>
  <c r="AG261" i="31"/>
  <c r="AH261" i="31"/>
  <c r="BC261" i="31"/>
  <c r="AG262" i="31"/>
  <c r="AH262" i="31"/>
  <c r="AK262" i="31" s="1"/>
  <c r="AL262" i="31" s="1"/>
  <c r="BC262" i="31"/>
  <c r="BD262" i="31" s="1"/>
  <c r="AG263" i="31"/>
  <c r="AH263" i="31"/>
  <c r="AI263" i="31" s="1"/>
  <c r="AJ263" i="31" s="1"/>
  <c r="BC263" i="31"/>
  <c r="BD263" i="31" s="1"/>
  <c r="AG264" i="31"/>
  <c r="AH264" i="31"/>
  <c r="AT264" i="31" s="1"/>
  <c r="AX264" i="31" s="1"/>
  <c r="BC264" i="31"/>
  <c r="AG265" i="31"/>
  <c r="AH265" i="31"/>
  <c r="AT265" i="31" s="1"/>
  <c r="BC265" i="31"/>
  <c r="BD265" i="31" s="1"/>
  <c r="AG266" i="31"/>
  <c r="AH266" i="31"/>
  <c r="BC266" i="31"/>
  <c r="BD266" i="31" s="1"/>
  <c r="BE266" i="31" s="1"/>
  <c r="AG267" i="31"/>
  <c r="AH267" i="31"/>
  <c r="AI267" i="31" s="1"/>
  <c r="AJ267" i="31" s="1"/>
  <c r="BC267" i="31"/>
  <c r="AG268" i="31"/>
  <c r="AH268" i="31"/>
  <c r="AK268" i="31" s="1"/>
  <c r="AL268" i="31" s="1"/>
  <c r="BC268" i="31"/>
  <c r="BD268" i="31" s="1"/>
  <c r="AG269" i="31"/>
  <c r="AH269" i="31"/>
  <c r="BC269" i="31"/>
  <c r="BD269" i="31" s="1"/>
  <c r="BE269" i="31" s="1"/>
  <c r="AG270" i="31"/>
  <c r="AH270" i="31"/>
  <c r="AI270" i="31" s="1"/>
  <c r="AJ270" i="31" s="1"/>
  <c r="BC270" i="31"/>
  <c r="BD270" i="31" s="1"/>
  <c r="AG271" i="31"/>
  <c r="AH271" i="31"/>
  <c r="AI271" i="31" s="1"/>
  <c r="AJ271" i="31" s="1"/>
  <c r="BC271" i="31"/>
  <c r="BD271" i="31" s="1"/>
  <c r="AG272" i="31"/>
  <c r="AH272" i="31"/>
  <c r="BC272" i="31"/>
  <c r="AG273" i="31"/>
  <c r="AH273" i="31"/>
  <c r="AK273" i="31" s="1"/>
  <c r="AL273" i="31" s="1"/>
  <c r="BC273" i="31"/>
  <c r="BD273" i="31" s="1"/>
  <c r="BE273" i="31" s="1"/>
  <c r="AG274" i="31"/>
  <c r="AH274" i="31"/>
  <c r="AT274" i="31" s="1"/>
  <c r="BC274" i="31"/>
  <c r="BD274" i="31" s="1"/>
  <c r="AG275" i="31"/>
  <c r="AH275" i="31"/>
  <c r="BC275" i="31"/>
  <c r="BD275" i="31" s="1"/>
  <c r="AG276" i="31"/>
  <c r="AH276" i="31"/>
  <c r="AK276" i="31" s="1"/>
  <c r="AL276" i="31" s="1"/>
  <c r="BC276" i="31"/>
  <c r="BD276" i="31" s="1"/>
  <c r="AG277" i="31"/>
  <c r="AH277" i="31"/>
  <c r="BC277" i="31"/>
  <c r="BD277" i="31" s="1"/>
  <c r="AG278" i="31"/>
  <c r="AH278" i="31"/>
  <c r="BC278" i="31"/>
  <c r="BD278" i="31" s="1"/>
  <c r="AG279" i="31"/>
  <c r="AH279" i="31"/>
  <c r="AI279" i="31" s="1"/>
  <c r="AJ279" i="31" s="1"/>
  <c r="BC279" i="31"/>
  <c r="BD279" i="31" s="1"/>
  <c r="AG280" i="31"/>
  <c r="AH280" i="31"/>
  <c r="AI280" i="31" s="1"/>
  <c r="AJ280" i="31" s="1"/>
  <c r="BC280" i="31"/>
  <c r="BD280" i="31" s="1"/>
  <c r="AG281" i="31"/>
  <c r="AH281" i="31"/>
  <c r="AI281" i="31" s="1"/>
  <c r="AJ281" i="31" s="1"/>
  <c r="BC281" i="31"/>
  <c r="AG282" i="31"/>
  <c r="AH282" i="31"/>
  <c r="BC282" i="31"/>
  <c r="AG283" i="31"/>
  <c r="AH283" i="31"/>
  <c r="AT283" i="31" s="1"/>
  <c r="BC283" i="31"/>
  <c r="BD283" i="31" s="1"/>
  <c r="BE283" i="31" s="1"/>
  <c r="AG284" i="31"/>
  <c r="AH284" i="31"/>
  <c r="AK284" i="31" s="1"/>
  <c r="AL284" i="31" s="1"/>
  <c r="BC284" i="31"/>
  <c r="BD284" i="31" s="1"/>
  <c r="AG285" i="31"/>
  <c r="AH285" i="31"/>
  <c r="BC285" i="31"/>
  <c r="BD285" i="31" s="1"/>
  <c r="AG286" i="31"/>
  <c r="AH286" i="31"/>
  <c r="BC286" i="31"/>
  <c r="AG287" i="31"/>
  <c r="AH287" i="31"/>
  <c r="BC287" i="31"/>
  <c r="BD287" i="31" s="1"/>
  <c r="AG288" i="31"/>
  <c r="AH288" i="31"/>
  <c r="AT288" i="31" s="1"/>
  <c r="AX288" i="31" s="1"/>
  <c r="BC288" i="31"/>
  <c r="BD288" i="31" s="1"/>
  <c r="AG289" i="31"/>
  <c r="AH289" i="31"/>
  <c r="BC289" i="31"/>
  <c r="AG290" i="31"/>
  <c r="AH290" i="31"/>
  <c r="AK290" i="31" s="1"/>
  <c r="AL290" i="31" s="1"/>
  <c r="BC290" i="31"/>
  <c r="AG291" i="31"/>
  <c r="AH291" i="31"/>
  <c r="AI291" i="31" s="1"/>
  <c r="AJ291" i="31" s="1"/>
  <c r="BC291" i="31"/>
  <c r="BD291" i="31" s="1"/>
  <c r="AG292" i="31"/>
  <c r="AH292" i="31"/>
  <c r="BC292" i="31"/>
  <c r="BD292" i="31" s="1"/>
  <c r="BE292" i="31" s="1"/>
  <c r="AG293" i="31"/>
  <c r="AH293" i="31"/>
  <c r="AI293" i="31" s="1"/>
  <c r="AJ293" i="31" s="1"/>
  <c r="BC293" i="31"/>
  <c r="BD293" i="31" s="1"/>
  <c r="BE293" i="31" s="1"/>
  <c r="AG294" i="31"/>
  <c r="AH294" i="31"/>
  <c r="AK294" i="31" s="1"/>
  <c r="AL294" i="31" s="1"/>
  <c r="BC294" i="31"/>
  <c r="BD294" i="31" s="1"/>
  <c r="AG295" i="31"/>
  <c r="AH295" i="31"/>
  <c r="AK295" i="31" s="1"/>
  <c r="AL295" i="31" s="1"/>
  <c r="BC295" i="31"/>
  <c r="AG296" i="31"/>
  <c r="AH296" i="31"/>
  <c r="AI296" i="31" s="1"/>
  <c r="AJ296" i="31" s="1"/>
  <c r="BC296" i="31"/>
  <c r="AG297" i="31"/>
  <c r="AH297" i="31"/>
  <c r="AI297" i="31" s="1"/>
  <c r="AJ297" i="31" s="1"/>
  <c r="BC297" i="31"/>
  <c r="AG298" i="31"/>
  <c r="AH298" i="31"/>
  <c r="BC298" i="31"/>
  <c r="BD298" i="31" s="1"/>
  <c r="AG299" i="31"/>
  <c r="AH299" i="31"/>
  <c r="AT299" i="31" s="1"/>
  <c r="AX299" i="31" s="1"/>
  <c r="BC299" i="31"/>
  <c r="AG300" i="31"/>
  <c r="AH300" i="31"/>
  <c r="AK300" i="31" s="1"/>
  <c r="AL300" i="31" s="1"/>
  <c r="BC300" i="31"/>
  <c r="BD300" i="31" s="1"/>
  <c r="AG301" i="31"/>
  <c r="AH301" i="31"/>
  <c r="AK301" i="31" s="1"/>
  <c r="AL301" i="31" s="1"/>
  <c r="BC301" i="31"/>
  <c r="BD301" i="31" s="1"/>
  <c r="AG302" i="31"/>
  <c r="AH302" i="31"/>
  <c r="AI302" i="31" s="1"/>
  <c r="AJ302" i="31" s="1"/>
  <c r="BC302" i="31"/>
  <c r="BD302" i="31" s="1"/>
  <c r="BE302" i="31" s="1"/>
  <c r="AG303" i="31"/>
  <c r="AH303" i="31"/>
  <c r="BC303" i="31"/>
  <c r="BD303" i="31" s="1"/>
  <c r="AG304" i="31"/>
  <c r="AH304" i="31"/>
  <c r="BC304" i="31"/>
  <c r="BD304" i="31" s="1"/>
  <c r="AG305" i="31"/>
  <c r="AH305" i="31"/>
  <c r="AK305" i="31" s="1"/>
  <c r="AL305" i="31" s="1"/>
  <c r="BC305" i="31"/>
  <c r="AG306" i="31"/>
  <c r="AH306" i="31"/>
  <c r="BC306" i="31"/>
  <c r="BD306" i="31" s="1"/>
  <c r="AG307" i="31"/>
  <c r="AH307" i="31"/>
  <c r="BC307" i="31"/>
  <c r="AG308" i="31"/>
  <c r="AH308" i="31"/>
  <c r="BC308" i="31"/>
  <c r="BD308" i="31" s="1"/>
  <c r="AG309" i="31"/>
  <c r="AH309" i="31"/>
  <c r="BC309" i="31"/>
  <c r="BD309" i="31" s="1"/>
  <c r="BE309" i="31" s="1"/>
  <c r="AG310" i="31"/>
  <c r="AH310" i="31"/>
  <c r="AK310" i="31" s="1"/>
  <c r="AL310" i="31" s="1"/>
  <c r="BC310" i="31"/>
  <c r="BD310" i="31" s="1"/>
  <c r="AG311" i="31"/>
  <c r="AH311" i="31"/>
  <c r="AK311" i="31" s="1"/>
  <c r="AL311" i="31" s="1"/>
  <c r="BC311" i="31"/>
  <c r="BD311" i="31" s="1"/>
  <c r="AG312" i="31"/>
  <c r="AH312" i="31"/>
  <c r="BC312" i="31"/>
  <c r="AG313" i="31"/>
  <c r="AH313" i="31"/>
  <c r="AK313" i="31" s="1"/>
  <c r="AL313" i="31" s="1"/>
  <c r="BC313" i="31"/>
  <c r="BD313" i="31" s="1"/>
  <c r="AG314" i="31"/>
  <c r="AH314" i="31"/>
  <c r="AK314" i="31" s="1"/>
  <c r="AL314" i="31" s="1"/>
  <c r="BC314" i="31"/>
  <c r="BD314" i="31" s="1"/>
  <c r="AG315" i="31"/>
  <c r="AH315" i="31"/>
  <c r="AI315" i="31" s="1"/>
  <c r="AJ315" i="31" s="1"/>
  <c r="BC315" i="31"/>
  <c r="BD315" i="31" s="1"/>
  <c r="AG316" i="31"/>
  <c r="AH316" i="31"/>
  <c r="AK316" i="31" s="1"/>
  <c r="AL316" i="31" s="1"/>
  <c r="BC316" i="31"/>
  <c r="AG317" i="31"/>
  <c r="AH317" i="31"/>
  <c r="AK317" i="31" s="1"/>
  <c r="AL317" i="31" s="1"/>
  <c r="BC317" i="31"/>
  <c r="BD317" i="31" s="1"/>
  <c r="BE317" i="31" s="1"/>
  <c r="AG318" i="31"/>
  <c r="AH318" i="31"/>
  <c r="BC318" i="31"/>
  <c r="BD318" i="31" s="1"/>
  <c r="BE318" i="31" s="1"/>
  <c r="AG319" i="31"/>
  <c r="AH319" i="31"/>
  <c r="AK319" i="31" s="1"/>
  <c r="AL319" i="31" s="1"/>
  <c r="BC319" i="31"/>
  <c r="BD319" i="31" s="1"/>
  <c r="AG320" i="31"/>
  <c r="AH320" i="31"/>
  <c r="AT320" i="31" s="1"/>
  <c r="AX320" i="31" s="1"/>
  <c r="BC320" i="31"/>
  <c r="AG321" i="31"/>
  <c r="AH321" i="31"/>
  <c r="AI321" i="31" s="1"/>
  <c r="AJ321" i="31" s="1"/>
  <c r="BC321" i="31"/>
  <c r="BD321" i="31" s="1"/>
  <c r="AG322" i="31"/>
  <c r="AH322" i="31"/>
  <c r="AK322" i="31" s="1"/>
  <c r="AL322" i="31" s="1"/>
  <c r="BC322" i="31"/>
  <c r="BD322" i="31" s="1"/>
  <c r="AG323" i="31"/>
  <c r="AH323" i="31"/>
  <c r="AK323" i="31" s="1"/>
  <c r="AL323" i="31" s="1"/>
  <c r="BC323" i="31"/>
  <c r="BD323" i="31" s="1"/>
  <c r="BE323" i="31" s="1"/>
  <c r="AG324" i="31"/>
  <c r="AH324" i="31"/>
  <c r="AK324" i="31" s="1"/>
  <c r="AL324" i="31" s="1"/>
  <c r="BC324" i="31"/>
  <c r="AG325" i="31"/>
  <c r="AH325" i="31"/>
  <c r="AK325" i="31" s="1"/>
  <c r="AL325" i="31" s="1"/>
  <c r="BC325" i="31"/>
  <c r="BD325" i="31" s="1"/>
  <c r="AG326" i="31"/>
  <c r="AH326" i="31"/>
  <c r="AI326" i="31" s="1"/>
  <c r="AJ326" i="31" s="1"/>
  <c r="BC326" i="31"/>
  <c r="BD326" i="31" s="1"/>
  <c r="AG327" i="31"/>
  <c r="AH327" i="31"/>
  <c r="AK327" i="31" s="1"/>
  <c r="AL327" i="31" s="1"/>
  <c r="BC327" i="31"/>
  <c r="BD327" i="31" s="1"/>
  <c r="BE327" i="31" s="1"/>
  <c r="AG328" i="31"/>
  <c r="AH328" i="31"/>
  <c r="BC328" i="31"/>
  <c r="BD328" i="31" s="1"/>
  <c r="BE328" i="31" s="1"/>
  <c r="AG329" i="31"/>
  <c r="AH329" i="31"/>
  <c r="AI329" i="31" s="1"/>
  <c r="AJ329" i="31" s="1"/>
  <c r="BC329" i="31"/>
  <c r="BD329" i="31" s="1"/>
  <c r="AG330" i="31"/>
  <c r="AH330" i="31"/>
  <c r="AI330" i="31" s="1"/>
  <c r="AJ330" i="31" s="1"/>
  <c r="BC330" i="31"/>
  <c r="BD330" i="31" s="1"/>
  <c r="AG331" i="31"/>
  <c r="AH331" i="31"/>
  <c r="AI331" i="31" s="1"/>
  <c r="AJ331" i="31" s="1"/>
  <c r="BC331" i="31"/>
  <c r="AG332" i="31"/>
  <c r="AH332" i="31"/>
  <c r="AI332" i="31" s="1"/>
  <c r="AJ332" i="31" s="1"/>
  <c r="BC332" i="31"/>
  <c r="AG333" i="31"/>
  <c r="AH333" i="31"/>
  <c r="AK333" i="31" s="1"/>
  <c r="AL333" i="31" s="1"/>
  <c r="BC333" i="31"/>
  <c r="BD333" i="31" s="1"/>
  <c r="AG334" i="31"/>
  <c r="AH334" i="31"/>
  <c r="AK334" i="31" s="1"/>
  <c r="AL334" i="31" s="1"/>
  <c r="BC334" i="31"/>
  <c r="BD334" i="31" s="1"/>
  <c r="BE334" i="31" s="1"/>
  <c r="AG335" i="31"/>
  <c r="AH335" i="31"/>
  <c r="AK335" i="31" s="1"/>
  <c r="AL335" i="31" s="1"/>
  <c r="BC335" i="31"/>
  <c r="BD335" i="31" s="1"/>
  <c r="AG336" i="31"/>
  <c r="AH336" i="31"/>
  <c r="AT336" i="31" s="1"/>
  <c r="AX336" i="31" s="1"/>
  <c r="BC336" i="31"/>
  <c r="BD336" i="31" s="1"/>
  <c r="BE336" i="31" s="1"/>
  <c r="AG337" i="31"/>
  <c r="AH337" i="31"/>
  <c r="AT337" i="31" s="1"/>
  <c r="AX337" i="31" s="1"/>
  <c r="BC337" i="31"/>
  <c r="BD337" i="31" s="1"/>
  <c r="BE337" i="31" s="1"/>
  <c r="AG338" i="31"/>
  <c r="AH338" i="31"/>
  <c r="BC338" i="31"/>
  <c r="BD338" i="31" s="1"/>
  <c r="AG339" i="31"/>
  <c r="AH339" i="31"/>
  <c r="AK339" i="31" s="1"/>
  <c r="AL339" i="31" s="1"/>
  <c r="BC339" i="31"/>
  <c r="BD339" i="31" s="1"/>
  <c r="AG340" i="31"/>
  <c r="AH340" i="31"/>
  <c r="AK340" i="31" s="1"/>
  <c r="AL340" i="31" s="1"/>
  <c r="BC340" i="31"/>
  <c r="AG341" i="31"/>
  <c r="AH341" i="31"/>
  <c r="AI341" i="31" s="1"/>
  <c r="AJ341" i="31" s="1"/>
  <c r="BC341" i="31"/>
  <c r="BD341" i="31" s="1"/>
  <c r="AG342" i="31"/>
  <c r="AH342" i="31"/>
  <c r="BC342" i="31"/>
  <c r="BD342" i="31" s="1"/>
  <c r="AG343" i="31"/>
  <c r="AH343" i="31"/>
  <c r="BC343" i="31"/>
  <c r="AG344" i="31"/>
  <c r="AH344" i="31"/>
  <c r="AT344" i="31" s="1"/>
  <c r="AX344" i="31" s="1"/>
  <c r="BC344" i="31"/>
  <c r="BD344" i="31" s="1"/>
  <c r="BE344" i="31" s="1"/>
  <c r="AG345" i="31"/>
  <c r="AH345" i="31"/>
  <c r="AT345" i="31" s="1"/>
  <c r="AX345" i="31" s="1"/>
  <c r="BC345" i="31"/>
  <c r="BD345" i="31" s="1"/>
  <c r="AG346" i="31"/>
  <c r="AH346" i="31"/>
  <c r="AK346" i="31" s="1"/>
  <c r="AL346" i="31" s="1"/>
  <c r="BC346" i="31"/>
  <c r="BD346" i="31" s="1"/>
  <c r="BE346" i="31" s="1"/>
  <c r="AG347" i="31"/>
  <c r="AH347" i="31"/>
  <c r="BC347" i="31"/>
  <c r="BD347" i="31" s="1"/>
  <c r="AG348" i="31"/>
  <c r="AH348" i="31"/>
  <c r="BC348" i="31"/>
  <c r="BD348" i="31" s="1"/>
  <c r="AG349" i="31"/>
  <c r="AH349" i="31"/>
  <c r="BC349" i="31"/>
  <c r="BD349" i="31" s="1"/>
  <c r="AG350" i="31"/>
  <c r="AH350" i="31"/>
  <c r="AK350" i="31" s="1"/>
  <c r="AL350" i="31" s="1"/>
  <c r="BC350" i="31"/>
  <c r="BD350" i="31" s="1"/>
  <c r="AG351" i="31"/>
  <c r="AH351" i="31"/>
  <c r="AT351" i="31" s="1"/>
  <c r="AX351" i="31" s="1"/>
  <c r="BC351" i="31"/>
  <c r="BD351" i="31" s="1"/>
  <c r="AG352" i="31"/>
  <c r="AH352" i="31"/>
  <c r="BC352" i="31"/>
  <c r="BD352" i="31" s="1"/>
  <c r="BE352" i="31" s="1"/>
  <c r="AG353" i="31"/>
  <c r="AH353" i="31"/>
  <c r="AK353" i="31" s="1"/>
  <c r="AL353" i="31" s="1"/>
  <c r="BC353" i="31"/>
  <c r="AG354" i="31"/>
  <c r="AH354" i="31"/>
  <c r="AT354" i="31" s="1"/>
  <c r="AX354" i="31" s="1"/>
  <c r="BC354" i="31"/>
  <c r="BD354" i="31" s="1"/>
  <c r="AG355" i="31"/>
  <c r="AH355" i="31"/>
  <c r="AK355" i="31" s="1"/>
  <c r="AL355" i="31" s="1"/>
  <c r="BC355" i="31"/>
  <c r="BD355" i="31" s="1"/>
  <c r="AG356" i="31"/>
  <c r="AH356" i="31"/>
  <c r="AK356" i="31" s="1"/>
  <c r="AL356" i="31" s="1"/>
  <c r="BC356" i="31"/>
  <c r="BD356" i="31" s="1"/>
  <c r="BE356" i="31" s="1"/>
  <c r="AG357" i="31"/>
  <c r="AH357" i="31"/>
  <c r="AI357" i="31" s="1"/>
  <c r="AJ357" i="31" s="1"/>
  <c r="BC357" i="31"/>
  <c r="BD357" i="31" s="1"/>
  <c r="BE357" i="31" s="1"/>
  <c r="AG358" i="31"/>
  <c r="AH358" i="31"/>
  <c r="AI358" i="31" s="1"/>
  <c r="AJ358" i="31" s="1"/>
  <c r="BC358" i="31"/>
  <c r="BD358" i="31" s="1"/>
  <c r="AG359" i="31"/>
  <c r="AH359" i="31"/>
  <c r="AT359" i="31" s="1"/>
  <c r="BC359" i="31"/>
  <c r="BD359" i="31" s="1"/>
  <c r="AG360" i="31"/>
  <c r="AH360" i="31"/>
  <c r="AK360" i="31" s="1"/>
  <c r="AL360" i="31" s="1"/>
  <c r="BC360" i="31"/>
  <c r="BD360" i="31" s="1"/>
  <c r="AG361" i="31"/>
  <c r="AH361" i="31"/>
  <c r="AI361" i="31" s="1"/>
  <c r="AJ361" i="31" s="1"/>
  <c r="BC361" i="31"/>
  <c r="BD361" i="31" s="1"/>
  <c r="AG362" i="31"/>
  <c r="AH362" i="31"/>
  <c r="BC362" i="31"/>
  <c r="BD362" i="31" s="1"/>
  <c r="AG363" i="31"/>
  <c r="AH363" i="31"/>
  <c r="AT363" i="31" s="1"/>
  <c r="AX363" i="31" s="1"/>
  <c r="BC363" i="31"/>
  <c r="AG364" i="31"/>
  <c r="AH364" i="31"/>
  <c r="AK364" i="31" s="1"/>
  <c r="AL364" i="31" s="1"/>
  <c r="BC364" i="31"/>
  <c r="BD364" i="31" s="1"/>
  <c r="AG365" i="31"/>
  <c r="AH365" i="31"/>
  <c r="AK365" i="31" s="1"/>
  <c r="AL365" i="31" s="1"/>
  <c r="BC365" i="31"/>
  <c r="BD365" i="31" s="1"/>
  <c r="AG366" i="31"/>
  <c r="AH366" i="31"/>
  <c r="BC366" i="31"/>
  <c r="BD366" i="31" s="1"/>
  <c r="AG367" i="31"/>
  <c r="AH367" i="31"/>
  <c r="AI367" i="31" s="1"/>
  <c r="AJ367" i="31" s="1"/>
  <c r="BC367" i="31"/>
  <c r="BD367" i="31" s="1"/>
  <c r="AG368" i="31"/>
  <c r="AH368" i="31"/>
  <c r="AI368" i="31" s="1"/>
  <c r="AJ368" i="31" s="1"/>
  <c r="BC368" i="31"/>
  <c r="BD368" i="31" s="1"/>
  <c r="BE368" i="31" s="1"/>
  <c r="AG369" i="31"/>
  <c r="AH369" i="31"/>
  <c r="AT369" i="31" s="1"/>
  <c r="AX369" i="31" s="1"/>
  <c r="BC369" i="31"/>
  <c r="BD369" i="31" s="1"/>
  <c r="AG370" i="31"/>
  <c r="AH370" i="31"/>
  <c r="BC370" i="31"/>
  <c r="BD370" i="31" s="1"/>
  <c r="AG371" i="31"/>
  <c r="AH371" i="31"/>
  <c r="AK371" i="31" s="1"/>
  <c r="AL371" i="31" s="1"/>
  <c r="BC371" i="31"/>
  <c r="BD371" i="31" s="1"/>
  <c r="AG372" i="31"/>
  <c r="AH372" i="31"/>
  <c r="AK372" i="31" s="1"/>
  <c r="AL372" i="31" s="1"/>
  <c r="BC372" i="31"/>
  <c r="AG373" i="31"/>
  <c r="AH373" i="31"/>
  <c r="AI373" i="31" s="1"/>
  <c r="AJ373" i="31" s="1"/>
  <c r="BC373" i="31"/>
  <c r="BD373" i="31" s="1"/>
  <c r="AG374" i="31"/>
  <c r="AH374" i="31"/>
  <c r="AI374" i="31" s="1"/>
  <c r="AJ374" i="31" s="1"/>
  <c r="BC374" i="31"/>
  <c r="BD374" i="31" s="1"/>
  <c r="AG375" i="31"/>
  <c r="AH375" i="31"/>
  <c r="AK375" i="31" s="1"/>
  <c r="AL375" i="31" s="1"/>
  <c r="BC375" i="31"/>
  <c r="AG376" i="31"/>
  <c r="AH376" i="31"/>
  <c r="AT376" i="31" s="1"/>
  <c r="AX376" i="31" s="1"/>
  <c r="BC376" i="31"/>
  <c r="BD376" i="31" s="1"/>
  <c r="BE376" i="31" s="1"/>
  <c r="AG377" i="31"/>
  <c r="AH377" i="31"/>
  <c r="AI377" i="31" s="1"/>
  <c r="AJ377" i="31" s="1"/>
  <c r="BC377" i="31"/>
  <c r="BD377" i="31" s="1"/>
  <c r="AG378" i="31"/>
  <c r="AH378" i="31"/>
  <c r="AK378" i="31" s="1"/>
  <c r="AL378" i="31" s="1"/>
  <c r="BC378" i="31"/>
  <c r="BD378" i="31" s="1"/>
  <c r="BE378" i="31" s="1"/>
  <c r="AG379" i="31"/>
  <c r="AH379" i="31"/>
  <c r="AK379" i="31" s="1"/>
  <c r="AL379" i="31" s="1"/>
  <c r="BC379" i="31"/>
  <c r="BD379" i="31" s="1"/>
  <c r="BE379" i="31" s="1"/>
  <c r="AG380" i="31"/>
  <c r="AH380" i="31"/>
  <c r="AI380" i="31" s="1"/>
  <c r="AJ380" i="31" s="1"/>
  <c r="BC380" i="31"/>
  <c r="BD380" i="31" s="1"/>
  <c r="AG381" i="31"/>
  <c r="AH381" i="31"/>
  <c r="AI381" i="31" s="1"/>
  <c r="AJ381" i="31" s="1"/>
  <c r="BC381" i="31"/>
  <c r="BD381" i="31" s="1"/>
  <c r="AG382" i="31"/>
  <c r="AH382" i="31"/>
  <c r="AI382" i="31" s="1"/>
  <c r="AJ382" i="31" s="1"/>
  <c r="BC382" i="31"/>
  <c r="AG383" i="31"/>
  <c r="AH383" i="31"/>
  <c r="AI383" i="31" s="1"/>
  <c r="AJ383" i="31" s="1"/>
  <c r="BC383" i="31"/>
  <c r="BD383" i="31" s="1"/>
  <c r="AG384" i="31"/>
  <c r="AH384" i="31"/>
  <c r="AI384" i="31" s="1"/>
  <c r="AJ384" i="31" s="1"/>
  <c r="BC384" i="31"/>
  <c r="BD384" i="31" s="1"/>
  <c r="AG385" i="31"/>
  <c r="AH385" i="31"/>
  <c r="AK385" i="31" s="1"/>
  <c r="AL385" i="31" s="1"/>
  <c r="BC385" i="31"/>
  <c r="BD385" i="31" s="1"/>
  <c r="AG386" i="31"/>
  <c r="AH386" i="31"/>
  <c r="AK386" i="31" s="1"/>
  <c r="AL386" i="31" s="1"/>
  <c r="BC386" i="31"/>
  <c r="BD386" i="31" s="1"/>
  <c r="BE386" i="31" s="1"/>
  <c r="AG387" i="31"/>
  <c r="AH387" i="31"/>
  <c r="BC387" i="31"/>
  <c r="BD387" i="31" s="1"/>
  <c r="BE387" i="31" s="1"/>
  <c r="AG388" i="31"/>
  <c r="AH388" i="31"/>
  <c r="AI388" i="31" s="1"/>
  <c r="AJ388" i="31" s="1"/>
  <c r="BC388" i="31"/>
  <c r="BD388" i="31" s="1"/>
  <c r="BE388" i="31" s="1"/>
  <c r="AG389" i="31"/>
  <c r="AH389" i="31"/>
  <c r="AI389" i="31" s="1"/>
  <c r="AJ389" i="31" s="1"/>
  <c r="BC389" i="31"/>
  <c r="BD389" i="31" s="1"/>
  <c r="AG390" i="31"/>
  <c r="AH390" i="31"/>
  <c r="AK390" i="31" s="1"/>
  <c r="AL390" i="31" s="1"/>
  <c r="BC390" i="31"/>
  <c r="AG391" i="31"/>
  <c r="AH391" i="31"/>
  <c r="AK391" i="31" s="1"/>
  <c r="AL391" i="31" s="1"/>
  <c r="BC391" i="31"/>
  <c r="BD391" i="31" s="1"/>
  <c r="AG392" i="31"/>
  <c r="AH392" i="31"/>
  <c r="AK392" i="31" s="1"/>
  <c r="AL392" i="31" s="1"/>
  <c r="BC392" i="31"/>
  <c r="BD392" i="31" s="1"/>
  <c r="AG393" i="31"/>
  <c r="AH393" i="31"/>
  <c r="AK393" i="31" s="1"/>
  <c r="AL393" i="31" s="1"/>
  <c r="BC393" i="31"/>
  <c r="BD393" i="31" s="1"/>
  <c r="BE393" i="31" s="1"/>
  <c r="AG394" i="31"/>
  <c r="AH394" i="31"/>
  <c r="AK394" i="31" s="1"/>
  <c r="AL394" i="31" s="1"/>
  <c r="BC394" i="31"/>
  <c r="BD394" i="31" s="1"/>
  <c r="BE394" i="31" s="1"/>
  <c r="AG395" i="31"/>
  <c r="AH395" i="31"/>
  <c r="BC395" i="31"/>
  <c r="BD395" i="31" s="1"/>
  <c r="AG396" i="31"/>
  <c r="AH396" i="31"/>
  <c r="AI396" i="31" s="1"/>
  <c r="AJ396" i="31" s="1"/>
  <c r="BC396" i="31"/>
  <c r="BD396" i="31" s="1"/>
  <c r="BE396" i="31" s="1"/>
  <c r="AG397" i="31"/>
  <c r="AH397" i="31"/>
  <c r="AK397" i="31" s="1"/>
  <c r="AL397" i="31" s="1"/>
  <c r="BC397" i="31"/>
  <c r="BD397" i="31" s="1"/>
  <c r="AG398" i="31"/>
  <c r="AH398" i="31"/>
  <c r="AK398" i="31" s="1"/>
  <c r="AL398" i="31" s="1"/>
  <c r="BC398" i="31"/>
  <c r="BD398" i="31" s="1"/>
  <c r="AG399" i="31"/>
  <c r="AH399" i="31"/>
  <c r="AI399" i="31" s="1"/>
  <c r="AJ399" i="31" s="1"/>
  <c r="BC399" i="31"/>
  <c r="BD399" i="31" s="1"/>
  <c r="AG400" i="31"/>
  <c r="AH400" i="31"/>
  <c r="AK400" i="31" s="1"/>
  <c r="AL400" i="31" s="1"/>
  <c r="BC400" i="31"/>
  <c r="AG401" i="31"/>
  <c r="AH401" i="31"/>
  <c r="AK401" i="31" s="1"/>
  <c r="AL401" i="31" s="1"/>
  <c r="BC401" i="31"/>
  <c r="BD401" i="31" s="1"/>
  <c r="AG402" i="31"/>
  <c r="AH402" i="31"/>
  <c r="AK402" i="31" s="1"/>
  <c r="AL402" i="31" s="1"/>
  <c r="BC402" i="31"/>
  <c r="BD402" i="31" s="1"/>
  <c r="AG403" i="31"/>
  <c r="AH403" i="31"/>
  <c r="BC403" i="31"/>
  <c r="BD403" i="31" s="1"/>
  <c r="BE403" i="31" s="1"/>
  <c r="AG404" i="31"/>
  <c r="AH404" i="31"/>
  <c r="AI404" i="31" s="1"/>
  <c r="AJ404" i="31" s="1"/>
  <c r="BC404" i="31"/>
  <c r="BD404" i="31" s="1"/>
  <c r="AG405" i="31"/>
  <c r="AH405" i="31"/>
  <c r="BC405" i="31"/>
  <c r="BD405" i="31" s="1"/>
  <c r="AG406" i="31"/>
  <c r="AH406" i="31"/>
  <c r="AK406" i="31" s="1"/>
  <c r="AL406" i="31" s="1"/>
  <c r="BC406" i="31"/>
  <c r="BD406" i="31" s="1"/>
  <c r="AG407" i="31"/>
  <c r="AH407" i="31"/>
  <c r="AI407" i="31" s="1"/>
  <c r="AJ407" i="31" s="1"/>
  <c r="BC407" i="31"/>
  <c r="BD407" i="31" s="1"/>
  <c r="AG408" i="31"/>
  <c r="AH408" i="31"/>
  <c r="AI408" i="31" s="1"/>
  <c r="AJ408" i="31" s="1"/>
  <c r="BC408" i="31"/>
  <c r="BD408" i="31" s="1"/>
  <c r="AG409" i="31"/>
  <c r="AH409" i="31"/>
  <c r="AK409" i="31" s="1"/>
  <c r="AL409" i="31" s="1"/>
  <c r="BC409" i="31"/>
  <c r="BD409" i="31" s="1"/>
  <c r="BE409" i="31" s="1"/>
  <c r="AG410" i="31"/>
  <c r="AH410" i="31"/>
  <c r="AT410" i="31" s="1"/>
  <c r="BC410" i="31"/>
  <c r="BD410" i="31" s="1"/>
  <c r="AG411" i="31"/>
  <c r="AH411" i="31"/>
  <c r="BC411" i="31"/>
  <c r="BD411" i="31" s="1"/>
  <c r="AG412" i="31"/>
  <c r="AH412" i="31"/>
  <c r="AT412" i="31" s="1"/>
  <c r="BC412" i="31"/>
  <c r="BD412" i="31" s="1"/>
  <c r="BE412" i="31" s="1"/>
  <c r="AG413" i="31"/>
  <c r="AH413" i="31"/>
  <c r="AK413" i="31" s="1"/>
  <c r="AL413" i="31" s="1"/>
  <c r="BC413" i="31"/>
  <c r="BD413" i="31" s="1"/>
  <c r="AG414" i="31"/>
  <c r="AH414" i="31"/>
  <c r="AT414" i="31" s="1"/>
  <c r="AX414" i="31" s="1"/>
  <c r="BC414" i="31"/>
  <c r="BD414" i="31" s="1"/>
  <c r="AG415" i="31"/>
  <c r="AH415" i="31"/>
  <c r="AI415" i="31" s="1"/>
  <c r="AJ415" i="31" s="1"/>
  <c r="BC415" i="31"/>
  <c r="AG416" i="31"/>
  <c r="AH416" i="31"/>
  <c r="AI416" i="31" s="1"/>
  <c r="AJ416" i="31" s="1"/>
  <c r="BC416" i="31"/>
  <c r="BD416" i="31" s="1"/>
  <c r="AG417" i="31"/>
  <c r="AH417" i="31"/>
  <c r="AT417" i="31" s="1"/>
  <c r="BC417" i="31"/>
  <c r="BD417" i="31" s="1"/>
  <c r="AG418" i="31"/>
  <c r="AH418" i="31"/>
  <c r="AT418" i="31" s="1"/>
  <c r="AX418" i="31" s="1"/>
  <c r="BC418" i="31"/>
  <c r="BD418" i="31" s="1"/>
  <c r="BE418" i="31" s="1"/>
  <c r="AG419" i="31"/>
  <c r="AH419" i="31"/>
  <c r="AK419" i="31" s="1"/>
  <c r="AL419" i="31" s="1"/>
  <c r="BC419" i="31"/>
  <c r="BD419" i="31" s="1"/>
  <c r="AG420" i="31"/>
  <c r="AH420" i="31"/>
  <c r="AI420" i="31" s="1"/>
  <c r="AJ420" i="31" s="1"/>
  <c r="BC420" i="31"/>
  <c r="BD420" i="31" s="1"/>
  <c r="AG421" i="31"/>
  <c r="AH421" i="31"/>
  <c r="BC421" i="31"/>
  <c r="BD421" i="31" s="1"/>
  <c r="AG422" i="31"/>
  <c r="AH422" i="31"/>
  <c r="AT422" i="31" s="1"/>
  <c r="AX422" i="31" s="1"/>
  <c r="BC422" i="31"/>
  <c r="BD422" i="31" s="1"/>
  <c r="AG423" i="31"/>
  <c r="AH423" i="31"/>
  <c r="AK423" i="31" s="1"/>
  <c r="AL423" i="31" s="1"/>
  <c r="BC423" i="31"/>
  <c r="BD423" i="31" s="1"/>
  <c r="AG424" i="31"/>
  <c r="AH424" i="31"/>
  <c r="AI424" i="31" s="1"/>
  <c r="AJ424" i="31" s="1"/>
  <c r="BC424" i="31"/>
  <c r="BD424" i="31" s="1"/>
  <c r="AG425" i="31"/>
  <c r="AH425" i="31"/>
  <c r="AI425" i="31" s="1"/>
  <c r="AJ425" i="31" s="1"/>
  <c r="BC425" i="31"/>
  <c r="BD425" i="31" s="1"/>
  <c r="BE425" i="31" s="1"/>
  <c r="AG426" i="31"/>
  <c r="AH426" i="31"/>
  <c r="AI426" i="31" s="1"/>
  <c r="AJ426" i="31" s="1"/>
  <c r="BC426" i="31"/>
  <c r="BD426" i="31" s="1"/>
  <c r="AG427" i="31"/>
  <c r="AH427" i="31"/>
  <c r="AK427" i="31" s="1"/>
  <c r="AL427" i="31" s="1"/>
  <c r="BC427" i="31"/>
  <c r="BD427" i="31" s="1"/>
  <c r="BE427" i="31" s="1"/>
  <c r="AG428" i="31"/>
  <c r="AH428" i="31"/>
  <c r="AK428" i="31" s="1"/>
  <c r="AL428" i="31" s="1"/>
  <c r="BC428" i="31"/>
  <c r="BD428" i="31" s="1"/>
  <c r="BE428" i="31" s="1"/>
  <c r="AG429" i="31"/>
  <c r="AH429" i="31"/>
  <c r="AK429" i="31" s="1"/>
  <c r="AL429" i="31" s="1"/>
  <c r="BC429" i="31"/>
  <c r="BD429" i="31" s="1"/>
  <c r="AG430" i="31"/>
  <c r="AH430" i="31"/>
  <c r="AI430" i="31" s="1"/>
  <c r="AJ430" i="31" s="1"/>
  <c r="BC430" i="31"/>
  <c r="BD430" i="31" s="1"/>
  <c r="BE430" i="31" s="1"/>
  <c r="AG431" i="31"/>
  <c r="AH431" i="31"/>
  <c r="AI431" i="31" s="1"/>
  <c r="AJ431" i="31" s="1"/>
  <c r="BC431" i="31"/>
  <c r="BD431" i="31" s="1"/>
  <c r="AG432" i="31"/>
  <c r="AH432" i="31"/>
  <c r="AK432" i="31" s="1"/>
  <c r="AL432" i="31" s="1"/>
  <c r="BC432" i="31"/>
  <c r="BD432" i="31" s="1"/>
  <c r="AG433" i="31"/>
  <c r="AH433" i="31"/>
  <c r="AK433" i="31" s="1"/>
  <c r="AL433" i="31" s="1"/>
  <c r="BC433" i="31"/>
  <c r="BD433" i="31" s="1"/>
  <c r="BE433" i="31" s="1"/>
  <c r="AG434" i="31"/>
  <c r="AH434" i="31"/>
  <c r="AK434" i="31" s="1"/>
  <c r="AL434" i="31" s="1"/>
  <c r="BC434" i="31"/>
  <c r="BD434" i="31" s="1"/>
  <c r="AG435" i="31"/>
  <c r="AH435" i="31"/>
  <c r="AK435" i="31" s="1"/>
  <c r="AL435" i="31" s="1"/>
  <c r="BC435" i="31"/>
  <c r="BD435" i="31" s="1"/>
  <c r="AG436" i="31"/>
  <c r="AH436" i="31"/>
  <c r="AI436" i="31" s="1"/>
  <c r="AJ436" i="31" s="1"/>
  <c r="BC436" i="31"/>
  <c r="BD436" i="31" s="1"/>
  <c r="AG7" i="31"/>
  <c r="AH7" i="31"/>
  <c r="AG8" i="31"/>
  <c r="AH8" i="31"/>
  <c r="AG9" i="31"/>
  <c r="AH9" i="31"/>
  <c r="AG11" i="31"/>
  <c r="AH11" i="31"/>
  <c r="AG12" i="31"/>
  <c r="AH12" i="31"/>
  <c r="AG13" i="31"/>
  <c r="AH13" i="31"/>
  <c r="AG14" i="31"/>
  <c r="AH14" i="31"/>
  <c r="AG15" i="31"/>
  <c r="AH15" i="31"/>
  <c r="AG16" i="31"/>
  <c r="AH16" i="31"/>
  <c r="AG17" i="31"/>
  <c r="AH17" i="31"/>
  <c r="AG18" i="31"/>
  <c r="AH18" i="31"/>
  <c r="AK430" i="31" l="1"/>
  <c r="AL430" i="31" s="1"/>
  <c r="AI385" i="31"/>
  <c r="AJ385" i="31" s="1"/>
  <c r="AT430" i="31"/>
  <c r="AK135" i="31"/>
  <c r="AL135" i="31" s="1"/>
  <c r="AK330" i="31"/>
  <c r="AL330" i="31" s="1"/>
  <c r="AT296" i="31"/>
  <c r="AX296" i="31" s="1"/>
  <c r="BE288" i="31"/>
  <c r="BE109" i="31"/>
  <c r="AT107" i="31"/>
  <c r="AX107" i="31" s="1"/>
  <c r="AT367" i="31"/>
  <c r="AX367" i="31" s="1"/>
  <c r="AK159" i="31"/>
  <c r="AL159" i="31" s="1"/>
  <c r="AK369" i="31"/>
  <c r="AL369" i="31" s="1"/>
  <c r="BE315" i="31"/>
  <c r="AI313" i="31"/>
  <c r="AJ313" i="31" s="1"/>
  <c r="AI159" i="31"/>
  <c r="AJ159" i="31" s="1"/>
  <c r="AI350" i="31"/>
  <c r="AJ350" i="31" s="1"/>
  <c r="AT330" i="31"/>
  <c r="AX330" i="31" s="1"/>
  <c r="AT151" i="31"/>
  <c r="AK175" i="31"/>
  <c r="AL175" i="31" s="1"/>
  <c r="AI409" i="31"/>
  <c r="AJ409" i="31" s="1"/>
  <c r="AI175" i="31"/>
  <c r="AJ175" i="31" s="1"/>
  <c r="AT75" i="31"/>
  <c r="AX75" i="31" s="1"/>
  <c r="AK187" i="31"/>
  <c r="AL187" i="31" s="1"/>
  <c r="AI432" i="31"/>
  <c r="AJ432" i="31" s="1"/>
  <c r="AT416" i="31"/>
  <c r="AX416" i="31" s="1"/>
  <c r="AI402" i="31"/>
  <c r="AJ402" i="31" s="1"/>
  <c r="AK381" i="31"/>
  <c r="AL381" i="31" s="1"/>
  <c r="AK374" i="31"/>
  <c r="AL374" i="31" s="1"/>
  <c r="AT293" i="31"/>
  <c r="AX293" i="31" s="1"/>
  <c r="AK270" i="31"/>
  <c r="AL270" i="31" s="1"/>
  <c r="BE263" i="31"/>
  <c r="BE189" i="31"/>
  <c r="AI77" i="31"/>
  <c r="AJ77" i="31" s="1"/>
  <c r="AI75" i="31"/>
  <c r="AJ75" i="31" s="1"/>
  <c r="AI91" i="31"/>
  <c r="AJ91" i="31" s="1"/>
  <c r="AI84" i="31"/>
  <c r="AJ84" i="31" s="1"/>
  <c r="AT57" i="31"/>
  <c r="AX57" i="31" s="1"/>
  <c r="AT382" i="31"/>
  <c r="AX382" i="31" s="1"/>
  <c r="AT378" i="31"/>
  <c r="AT302" i="31"/>
  <c r="AX302" i="31" s="1"/>
  <c r="AI386" i="31"/>
  <c r="AJ386" i="31" s="1"/>
  <c r="AI355" i="31"/>
  <c r="AJ355" i="31" s="1"/>
  <c r="AT346" i="31"/>
  <c r="AK344" i="31"/>
  <c r="AL344" i="31" s="1"/>
  <c r="AK337" i="31"/>
  <c r="AL337" i="31" s="1"/>
  <c r="BE330" i="31"/>
  <c r="AT227" i="31"/>
  <c r="AX227" i="31" s="1"/>
  <c r="AT103" i="31"/>
  <c r="AX103" i="31" s="1"/>
  <c r="AT69" i="31"/>
  <c r="AX69" i="31" s="1"/>
  <c r="AT433" i="31"/>
  <c r="AX433" i="31" s="1"/>
  <c r="AT419" i="31"/>
  <c r="AX419" i="31" s="1"/>
  <c r="AT415" i="31"/>
  <c r="AX415" i="31" s="1"/>
  <c r="AI401" i="31"/>
  <c r="AJ401" i="31" s="1"/>
  <c r="AI337" i="31"/>
  <c r="AJ337" i="31" s="1"/>
  <c r="BE284" i="31"/>
  <c r="AT219" i="31"/>
  <c r="AX219" i="31" s="1"/>
  <c r="AK199" i="31"/>
  <c r="AL199" i="31" s="1"/>
  <c r="BE157" i="31"/>
  <c r="AT115" i="31"/>
  <c r="AT95" i="31"/>
  <c r="AX95" i="31" s="1"/>
  <c r="AT85" i="31"/>
  <c r="AK78" i="31"/>
  <c r="AL78" i="31" s="1"/>
  <c r="AT341" i="31"/>
  <c r="AX341" i="31" s="1"/>
  <c r="AK264" i="31"/>
  <c r="AL264" i="31" s="1"/>
  <c r="AI201" i="31"/>
  <c r="AJ201" i="31" s="1"/>
  <c r="AI199" i="31"/>
  <c r="AJ199" i="31" s="1"/>
  <c r="BE197" i="31"/>
  <c r="AK85" i="31"/>
  <c r="AL85" i="31" s="1"/>
  <c r="BE237" i="31"/>
  <c r="BE228" i="31"/>
  <c r="AK227" i="31"/>
  <c r="AL227" i="31" s="1"/>
  <c r="AT225" i="31"/>
  <c r="AX225" i="31" s="1"/>
  <c r="BE193" i="31"/>
  <c r="AK143" i="31"/>
  <c r="AL143" i="31" s="1"/>
  <c r="AT123" i="31"/>
  <c r="AT112" i="31"/>
  <c r="AT108" i="31"/>
  <c r="AX108" i="31" s="1"/>
  <c r="AK91" i="31"/>
  <c r="AL91" i="31" s="1"/>
  <c r="BE291" i="31"/>
  <c r="BE239" i="31"/>
  <c r="AK225" i="31"/>
  <c r="AL225" i="31" s="1"/>
  <c r="BE205" i="31"/>
  <c r="AT203" i="31"/>
  <c r="AX203" i="31" s="1"/>
  <c r="AI143" i="31"/>
  <c r="AJ143" i="31" s="1"/>
  <c r="AK123" i="31"/>
  <c r="AL123" i="31" s="1"/>
  <c r="AI108" i="31"/>
  <c r="AJ108" i="31" s="1"/>
  <c r="AK167" i="31"/>
  <c r="AL167" i="31" s="1"/>
  <c r="AT65" i="31"/>
  <c r="AX65" i="31" s="1"/>
  <c r="AK422" i="31"/>
  <c r="AL422" i="31" s="1"/>
  <c r="AT404" i="31"/>
  <c r="AI390" i="31"/>
  <c r="AJ390" i="31" s="1"/>
  <c r="BE359" i="31"/>
  <c r="AT355" i="31"/>
  <c r="AX355" i="31" s="1"/>
  <c r="BE306" i="31"/>
  <c r="AT297" i="31"/>
  <c r="AX297" i="31" s="1"/>
  <c r="AT234" i="31"/>
  <c r="AT226" i="31"/>
  <c r="AX226" i="31" s="1"/>
  <c r="BE202" i="31"/>
  <c r="AI167" i="31"/>
  <c r="AJ167" i="31" s="1"/>
  <c r="BE162" i="31"/>
  <c r="BE85" i="31"/>
  <c r="AK65" i="31"/>
  <c r="AL65" i="31" s="1"/>
  <c r="AT279" i="31"/>
  <c r="AX279" i="31" s="1"/>
  <c r="AT290" i="31"/>
  <c r="AX290" i="31" s="1"/>
  <c r="AK279" i="31"/>
  <c r="AL279" i="31" s="1"/>
  <c r="BE417" i="31"/>
  <c r="AT432" i="31"/>
  <c r="AX432" i="31" s="1"/>
  <c r="AT401" i="31"/>
  <c r="AT374" i="31"/>
  <c r="AX374" i="31" s="1"/>
  <c r="AK329" i="31"/>
  <c r="AL329" i="31" s="1"/>
  <c r="AT294" i="31"/>
  <c r="AX294" i="31" s="1"/>
  <c r="BE223" i="31"/>
  <c r="BE213" i="31"/>
  <c r="AI173" i="31"/>
  <c r="AJ173" i="31" s="1"/>
  <c r="BE155" i="31"/>
  <c r="AT135" i="31"/>
  <c r="AK107" i="31"/>
  <c r="AL107" i="31" s="1"/>
  <c r="AK103" i="31"/>
  <c r="AL103" i="31" s="1"/>
  <c r="AK347" i="31"/>
  <c r="AL347" i="31" s="1"/>
  <c r="AI347" i="31"/>
  <c r="AJ347" i="31" s="1"/>
  <c r="AT287" i="31"/>
  <c r="AK287" i="31"/>
  <c r="AL287" i="31" s="1"/>
  <c r="AI435" i="31"/>
  <c r="AJ435" i="31" s="1"/>
  <c r="AI422" i="31"/>
  <c r="AJ422" i="31" s="1"/>
  <c r="AT420" i="31"/>
  <c r="AX420" i="31" s="1"/>
  <c r="BE416" i="31"/>
  <c r="AK415" i="31"/>
  <c r="AL415" i="31" s="1"/>
  <c r="BE411" i="31"/>
  <c r="AI406" i="31"/>
  <c r="AJ406" i="31" s="1"/>
  <c r="AK404" i="31"/>
  <c r="AL404" i="31" s="1"/>
  <c r="AT402" i="31"/>
  <c r="AK396" i="31"/>
  <c r="AL396" i="31" s="1"/>
  <c r="AI392" i="31"/>
  <c r="AJ392" i="31" s="1"/>
  <c r="AT386" i="31"/>
  <c r="AX386" i="31" s="1"/>
  <c r="AI369" i="31"/>
  <c r="AJ369" i="31" s="1"/>
  <c r="AT366" i="31"/>
  <c r="AX366" i="31" s="1"/>
  <c r="AK366" i="31"/>
  <c r="AL366" i="31" s="1"/>
  <c r="AK358" i="31"/>
  <c r="AL358" i="31" s="1"/>
  <c r="AT358" i="31"/>
  <c r="AX358" i="31" s="1"/>
  <c r="BE348" i="31"/>
  <c r="AT343" i="31"/>
  <c r="AX343" i="31" s="1"/>
  <c r="AK343" i="31"/>
  <c r="AL343" i="31" s="1"/>
  <c r="AI336" i="31"/>
  <c r="AJ336" i="31" s="1"/>
  <c r="AK336" i="31"/>
  <c r="AL336" i="31" s="1"/>
  <c r="BD331" i="31"/>
  <c r="BE331" i="31" s="1"/>
  <c r="AK309" i="31"/>
  <c r="AL309" i="31" s="1"/>
  <c r="AI309" i="31"/>
  <c r="AJ309" i="31" s="1"/>
  <c r="AT309" i="31"/>
  <c r="AX309" i="31" s="1"/>
  <c r="AK254" i="31"/>
  <c r="AL254" i="31" s="1"/>
  <c r="AI254" i="31"/>
  <c r="AJ254" i="31" s="1"/>
  <c r="AT207" i="31"/>
  <c r="AX207" i="31" s="1"/>
  <c r="AI207" i="31"/>
  <c r="AJ207" i="31" s="1"/>
  <c r="AK207" i="31"/>
  <c r="AL207" i="31" s="1"/>
  <c r="BD178" i="31"/>
  <c r="BE178" i="31" s="1"/>
  <c r="AK132" i="31"/>
  <c r="AL132" i="31" s="1"/>
  <c r="AT132" i="31"/>
  <c r="AX132" i="31" s="1"/>
  <c r="BD106" i="31"/>
  <c r="BE106" i="31" s="1"/>
  <c r="AK377" i="31"/>
  <c r="AL377" i="31" s="1"/>
  <c r="AT377" i="31"/>
  <c r="AX377" i="31" s="1"/>
  <c r="AT304" i="31"/>
  <c r="AX304" i="31" s="1"/>
  <c r="AI304" i="31"/>
  <c r="AJ304" i="31" s="1"/>
  <c r="AK304" i="31"/>
  <c r="AL304" i="31" s="1"/>
  <c r="BD299" i="31"/>
  <c r="BE299" i="31" s="1"/>
  <c r="AT256" i="31"/>
  <c r="AX256" i="31" s="1"/>
  <c r="AI256" i="31"/>
  <c r="AJ256" i="31" s="1"/>
  <c r="AK256" i="31"/>
  <c r="AL256" i="31" s="1"/>
  <c r="BD236" i="31"/>
  <c r="BE236" i="31" s="1"/>
  <c r="BD169" i="31"/>
  <c r="BE169" i="31" s="1"/>
  <c r="BE436" i="31"/>
  <c r="BE383" i="31"/>
  <c r="BD372" i="31"/>
  <c r="BE372" i="31" s="1"/>
  <c r="BE370" i="31"/>
  <c r="BD340" i="31"/>
  <c r="BE340" i="31" s="1"/>
  <c r="BE338" i="31"/>
  <c r="AK261" i="31"/>
  <c r="AL261" i="31" s="1"/>
  <c r="AI261" i="31"/>
  <c r="AJ261" i="31" s="1"/>
  <c r="BD229" i="31"/>
  <c r="BE229" i="31" s="1"/>
  <c r="BD158" i="31"/>
  <c r="BE158" i="31" s="1"/>
  <c r="BE434" i="31"/>
  <c r="BE426" i="31"/>
  <c r="BE419" i="31"/>
  <c r="AK416" i="31"/>
  <c r="AL416" i="31" s="1"/>
  <c r="BE410" i="31"/>
  <c r="BE398" i="31"/>
  <c r="AT384" i="31"/>
  <c r="AX384" i="31" s="1"/>
  <c r="AK382" i="31"/>
  <c r="AL382" i="31" s="1"/>
  <c r="AK361" i="31"/>
  <c r="AL361" i="31" s="1"/>
  <c r="AT361" i="31"/>
  <c r="AX361" i="31" s="1"/>
  <c r="BD324" i="31"/>
  <c r="BE324" i="31" s="1"/>
  <c r="BD267" i="31"/>
  <c r="BE267" i="31" s="1"/>
  <c r="BD248" i="31"/>
  <c r="BE248" i="31" s="1"/>
  <c r="BD240" i="31"/>
  <c r="BE240" i="31" s="1"/>
  <c r="AT171" i="31"/>
  <c r="AX171" i="31" s="1"/>
  <c r="AI171" i="31"/>
  <c r="AJ171" i="31" s="1"/>
  <c r="AK171" i="31"/>
  <c r="AL171" i="31" s="1"/>
  <c r="BD153" i="31"/>
  <c r="BE153" i="31" s="1"/>
  <c r="BD74" i="31"/>
  <c r="BE74" i="31" s="1"/>
  <c r="BD43" i="31"/>
  <c r="BE43" i="31" s="1"/>
  <c r="AT426" i="31"/>
  <c r="AX426" i="31" s="1"/>
  <c r="BE424" i="31"/>
  <c r="BE421" i="31"/>
  <c r="AK418" i="31"/>
  <c r="AL418" i="31" s="1"/>
  <c r="AK417" i="31"/>
  <c r="AL417" i="31" s="1"/>
  <c r="BE401" i="31"/>
  <c r="BE391" i="31"/>
  <c r="BE385" i="31"/>
  <c r="AK384" i="31"/>
  <c r="AL384" i="31" s="1"/>
  <c r="AT383" i="31"/>
  <c r="AX383" i="31" s="1"/>
  <c r="AT379" i="31"/>
  <c r="AT368" i="31"/>
  <c r="AX368" i="31" s="1"/>
  <c r="AI365" i="31"/>
  <c r="AJ365" i="31" s="1"/>
  <c r="AT365" i="31"/>
  <c r="AX365" i="31" s="1"/>
  <c r="AT342" i="31"/>
  <c r="AX342" i="31" s="1"/>
  <c r="AI342" i="31"/>
  <c r="AJ342" i="31" s="1"/>
  <c r="AK342" i="31"/>
  <c r="AL342" i="31" s="1"/>
  <c r="BD166" i="31"/>
  <c r="BE166" i="31" s="1"/>
  <c r="BE429" i="31"/>
  <c r="BE422" i="31"/>
  <c r="AI418" i="31"/>
  <c r="AJ418" i="31" s="1"/>
  <c r="AI417" i="31"/>
  <c r="AJ417" i="31" s="1"/>
  <c r="AK414" i="31"/>
  <c r="AL414" i="31" s="1"/>
  <c r="BE408" i="31"/>
  <c r="BE406" i="31"/>
  <c r="AI391" i="31"/>
  <c r="AJ391" i="31" s="1"/>
  <c r="AI379" i="31"/>
  <c r="AJ379" i="31" s="1"/>
  <c r="AK376" i="31"/>
  <c r="AL376" i="31" s="1"/>
  <c r="AT375" i="31"/>
  <c r="AX375" i="31" s="1"/>
  <c r="AI375" i="31"/>
  <c r="AJ375" i="31" s="1"/>
  <c r="AK368" i="31"/>
  <c r="AL368" i="31" s="1"/>
  <c r="AT357" i="31"/>
  <c r="AX357" i="31" s="1"/>
  <c r="AK357" i="31"/>
  <c r="AL357" i="31" s="1"/>
  <c r="BE349" i="31"/>
  <c r="BE347" i="31"/>
  <c r="BD307" i="31"/>
  <c r="BE307" i="31" s="1"/>
  <c r="AT298" i="31"/>
  <c r="AX298" i="31" s="1"/>
  <c r="AK298" i="31"/>
  <c r="AL298" i="31" s="1"/>
  <c r="AT191" i="31"/>
  <c r="AI191" i="31"/>
  <c r="AJ191" i="31" s="1"/>
  <c r="AK191" i="31"/>
  <c r="AL191" i="31" s="1"/>
  <c r="AT435" i="31"/>
  <c r="AX435" i="31" s="1"/>
  <c r="AI398" i="31"/>
  <c r="AJ398" i="31" s="1"/>
  <c r="AT396" i="31"/>
  <c r="AX396" i="31" s="1"/>
  <c r="BE380" i="31"/>
  <c r="AI376" i="31"/>
  <c r="AJ376" i="31" s="1"/>
  <c r="BE369" i="31"/>
  <c r="BE360" i="31"/>
  <c r="AK351" i="31"/>
  <c r="AL351" i="31" s="1"/>
  <c r="AI351" i="31"/>
  <c r="AJ351" i="31" s="1"/>
  <c r="AK349" i="31"/>
  <c r="AL349" i="31" s="1"/>
  <c r="AT349" i="31"/>
  <c r="AX349" i="31" s="1"/>
  <c r="AI349" i="31"/>
  <c r="AJ349" i="31" s="1"/>
  <c r="AT347" i="31"/>
  <c r="AX347" i="31" s="1"/>
  <c r="AK312" i="31"/>
  <c r="AL312" i="31" s="1"/>
  <c r="AI312" i="31"/>
  <c r="AJ312" i="31" s="1"/>
  <c r="AI269" i="31"/>
  <c r="AJ269" i="31" s="1"/>
  <c r="AK269" i="31"/>
  <c r="AL269" i="31" s="1"/>
  <c r="AT269" i="31"/>
  <c r="AX269" i="31" s="1"/>
  <c r="BD61" i="31"/>
  <c r="BE61" i="31" s="1"/>
  <c r="BE335" i="31"/>
  <c r="BD332" i="31"/>
  <c r="BE332" i="31" s="1"/>
  <c r="BE325" i="31"/>
  <c r="BE314" i="31"/>
  <c r="BD281" i="31"/>
  <c r="BE281" i="31" s="1"/>
  <c r="BD272" i="31"/>
  <c r="BE272" i="31" s="1"/>
  <c r="BD264" i="31"/>
  <c r="BE264" i="31" s="1"/>
  <c r="BD261" i="31"/>
  <c r="BE261" i="31" s="1"/>
  <c r="BE247" i="31"/>
  <c r="AT239" i="31"/>
  <c r="AI203" i="31"/>
  <c r="AJ203" i="31" s="1"/>
  <c r="BE194" i="31"/>
  <c r="AI193" i="31"/>
  <c r="AJ193" i="31" s="1"/>
  <c r="BD175" i="31"/>
  <c r="BE175" i="31" s="1"/>
  <c r="AI165" i="31"/>
  <c r="AJ165" i="31" s="1"/>
  <c r="AI163" i="31"/>
  <c r="AJ163" i="31" s="1"/>
  <c r="BE159" i="31"/>
  <c r="AT155" i="31"/>
  <c r="AX155" i="31" s="1"/>
  <c r="BD150" i="31"/>
  <c r="BE150" i="31" s="1"/>
  <c r="AK149" i="31"/>
  <c r="AL149" i="31" s="1"/>
  <c r="AK147" i="31"/>
  <c r="AL147" i="31" s="1"/>
  <c r="AI140" i="31"/>
  <c r="AJ140" i="31" s="1"/>
  <c r="BD138" i="31"/>
  <c r="BE138" i="31" s="1"/>
  <c r="BD134" i="31"/>
  <c r="BE134" i="31" s="1"/>
  <c r="AK131" i="31"/>
  <c r="AL131" i="31" s="1"/>
  <c r="BE118" i="31"/>
  <c r="AT111" i="31"/>
  <c r="BE52" i="31"/>
  <c r="AT322" i="31"/>
  <c r="AX322" i="31" s="1"/>
  <c r="BE319" i="31"/>
  <c r="BE310" i="31"/>
  <c r="AI301" i="31"/>
  <c r="AJ301" i="31" s="1"/>
  <c r="AI283" i="31"/>
  <c r="AJ283" i="31" s="1"/>
  <c r="BE279" i="31"/>
  <c r="AK259" i="31"/>
  <c r="AL259" i="31" s="1"/>
  <c r="BE201" i="31"/>
  <c r="AI177" i="31"/>
  <c r="AJ177" i="31" s="1"/>
  <c r="AI168" i="31"/>
  <c r="AJ168" i="31" s="1"/>
  <c r="BE161" i="31"/>
  <c r="AK155" i="31"/>
  <c r="AL155" i="31" s="1"/>
  <c r="AI147" i="31"/>
  <c r="AJ147" i="31" s="1"/>
  <c r="BE145" i="31"/>
  <c r="AT127" i="31"/>
  <c r="AK111" i="31"/>
  <c r="AL111" i="31" s="1"/>
  <c r="AI93" i="31"/>
  <c r="AJ93" i="31" s="1"/>
  <c r="BE77" i="31"/>
  <c r="BE75" i="31"/>
  <c r="BE59" i="31"/>
  <c r="BE48" i="31"/>
  <c r="BE276" i="31"/>
  <c r="BE40" i="31"/>
  <c r="BE373" i="31"/>
  <c r="BE362" i="31"/>
  <c r="AI344" i="31"/>
  <c r="AJ344" i="31" s="1"/>
  <c r="AI333" i="31"/>
  <c r="AJ333" i="31" s="1"/>
  <c r="AT329" i="31"/>
  <c r="AK320" i="31"/>
  <c r="AL320" i="31" s="1"/>
  <c r="AI305" i="31"/>
  <c r="AJ305" i="31" s="1"/>
  <c r="BE300" i="31"/>
  <c r="AK296" i="31"/>
  <c r="AL296" i="31" s="1"/>
  <c r="AK293" i="31"/>
  <c r="AL293" i="31" s="1"/>
  <c r="AI290" i="31"/>
  <c r="AJ290" i="31" s="1"/>
  <c r="BE280" i="31"/>
  <c r="BE277" i="31"/>
  <c r="BE271" i="31"/>
  <c r="BE258" i="31"/>
  <c r="AT248" i="31"/>
  <c r="AX248" i="31" s="1"/>
  <c r="BE241" i="31"/>
  <c r="BE227" i="31"/>
  <c r="AK219" i="31"/>
  <c r="AL219" i="31" s="1"/>
  <c r="BE217" i="31"/>
  <c r="BE203" i="31"/>
  <c r="AK195" i="31"/>
  <c r="AL195" i="31" s="1"/>
  <c r="AI184" i="31"/>
  <c r="AJ184" i="31" s="1"/>
  <c r="BE173" i="31"/>
  <c r="AI169" i="31"/>
  <c r="AJ169" i="31" s="1"/>
  <c r="BE154" i="31"/>
  <c r="AK151" i="31"/>
  <c r="AL151" i="31" s="1"/>
  <c r="BE146" i="31"/>
  <c r="AT136" i="31"/>
  <c r="BE99" i="31"/>
  <c r="AI96" i="31"/>
  <c r="AJ96" i="31" s="1"/>
  <c r="AI83" i="31"/>
  <c r="AJ83" i="31" s="1"/>
  <c r="AK57" i="31"/>
  <c r="AL57" i="31" s="1"/>
  <c r="AT55" i="31"/>
  <c r="AT49" i="31"/>
  <c r="AX49" i="31" s="1"/>
  <c r="AT43" i="31"/>
  <c r="BE341" i="31"/>
  <c r="AI320" i="31"/>
  <c r="AJ320" i="31" s="1"/>
  <c r="AI317" i="31"/>
  <c r="AJ317" i="31" s="1"/>
  <c r="BE303" i="31"/>
  <c r="BE294" i="31"/>
  <c r="AK291" i="31"/>
  <c r="AL291" i="31" s="1"/>
  <c r="AK248" i="31"/>
  <c r="AL248" i="31" s="1"/>
  <c r="AI246" i="31"/>
  <c r="AJ246" i="31" s="1"/>
  <c r="AI226" i="31"/>
  <c r="AJ226" i="31" s="1"/>
  <c r="AI223" i="31"/>
  <c r="AJ223" i="31" s="1"/>
  <c r="BE215" i="31"/>
  <c r="AI205" i="31"/>
  <c r="AJ205" i="31" s="1"/>
  <c r="AI197" i="31"/>
  <c r="AJ197" i="31" s="1"/>
  <c r="AI195" i="31"/>
  <c r="AJ195" i="31" s="1"/>
  <c r="AI189" i="31"/>
  <c r="AJ189" i="31" s="1"/>
  <c r="BE171" i="31"/>
  <c r="BE149" i="31"/>
  <c r="BE131" i="31"/>
  <c r="AI128" i="31"/>
  <c r="AJ128" i="31" s="1"/>
  <c r="AT124" i="31"/>
  <c r="AX124" i="31" s="1"/>
  <c r="AI119" i="31"/>
  <c r="AJ119" i="31" s="1"/>
  <c r="BE115" i="31"/>
  <c r="AI104" i="31"/>
  <c r="AJ104" i="31" s="1"/>
  <c r="AI101" i="31"/>
  <c r="AJ101" i="31" s="1"/>
  <c r="BE71" i="31"/>
  <c r="BE62" i="31"/>
  <c r="BE58" i="31"/>
  <c r="AK49" i="31"/>
  <c r="AL49" i="31" s="1"/>
  <c r="AK43" i="31"/>
  <c r="AL43" i="31" s="1"/>
  <c r="BE30" i="31"/>
  <c r="BE311" i="31"/>
  <c r="BE88" i="31"/>
  <c r="AT41" i="31"/>
  <c r="AI39" i="31"/>
  <c r="AJ39" i="31" s="1"/>
  <c r="AK367" i="31"/>
  <c r="AL367" i="31" s="1"/>
  <c r="AI360" i="31"/>
  <c r="AJ360" i="31" s="1"/>
  <c r="AK331" i="31"/>
  <c r="AL331" i="31" s="1"/>
  <c r="AI324" i="31"/>
  <c r="AJ324" i="31" s="1"/>
  <c r="BE322" i="31"/>
  <c r="AK321" i="31"/>
  <c r="AL321" i="31" s="1"/>
  <c r="AT301" i="31"/>
  <c r="AX301" i="31" s="1"/>
  <c r="BE298" i="31"/>
  <c r="AK297" i="31"/>
  <c r="AL297" i="31" s="1"/>
  <c r="AI294" i="31"/>
  <c r="AJ294" i="31" s="1"/>
  <c r="BD289" i="31"/>
  <c r="BE289" i="31" s="1"/>
  <c r="BE231" i="31"/>
  <c r="BD218" i="31"/>
  <c r="BE218" i="31" s="1"/>
  <c r="AT215" i="31"/>
  <c r="AX215" i="31" s="1"/>
  <c r="BE209" i="31"/>
  <c r="AI187" i="31"/>
  <c r="AJ187" i="31" s="1"/>
  <c r="BE185" i="31"/>
  <c r="BE181" i="31"/>
  <c r="BE177" i="31"/>
  <c r="AK163" i="31"/>
  <c r="AL163" i="31" s="1"/>
  <c r="AT149" i="31"/>
  <c r="AT131" i="31"/>
  <c r="BE105" i="31"/>
  <c r="AI99" i="31"/>
  <c r="AJ99" i="31" s="1"/>
  <c r="BE93" i="31"/>
  <c r="AI73" i="31"/>
  <c r="AJ73" i="31" s="1"/>
  <c r="AT71" i="31"/>
  <c r="AX71" i="31" s="1"/>
  <c r="AI67" i="31"/>
  <c r="AJ67" i="31" s="1"/>
  <c r="BE65" i="31"/>
  <c r="AI299" i="31"/>
  <c r="AJ299" i="31" s="1"/>
  <c r="AK299" i="31"/>
  <c r="AL299" i="31" s="1"/>
  <c r="AI229" i="31"/>
  <c r="AJ229" i="31" s="1"/>
  <c r="AK229" i="31"/>
  <c r="AL229" i="31" s="1"/>
  <c r="AT229" i="31"/>
  <c r="AX229" i="31" s="1"/>
  <c r="AK183" i="31"/>
  <c r="AL183" i="31" s="1"/>
  <c r="AT183" i="31"/>
  <c r="AI183" i="31"/>
  <c r="AJ183" i="31" s="1"/>
  <c r="AK179" i="31"/>
  <c r="AL179" i="31" s="1"/>
  <c r="AT179" i="31"/>
  <c r="AX179" i="31" s="1"/>
  <c r="AI179" i="31"/>
  <c r="AJ179" i="31" s="1"/>
  <c r="AI87" i="31"/>
  <c r="AJ87" i="31" s="1"/>
  <c r="AK87" i="31"/>
  <c r="AL87" i="31" s="1"/>
  <c r="AT87" i="31"/>
  <c r="AX87" i="31" s="1"/>
  <c r="AI79" i="31"/>
  <c r="AJ79" i="31" s="1"/>
  <c r="AK79" i="31"/>
  <c r="AL79" i="31" s="1"/>
  <c r="AT431" i="31"/>
  <c r="AK426" i="31"/>
  <c r="AL426" i="31" s="1"/>
  <c r="AT388" i="31"/>
  <c r="AX388" i="31" s="1"/>
  <c r="AT380" i="31"/>
  <c r="AX380" i="31" s="1"/>
  <c r="AT373" i="31"/>
  <c r="AX373" i="31" s="1"/>
  <c r="AI353" i="31"/>
  <c r="AJ353" i="31" s="1"/>
  <c r="AT353" i="31"/>
  <c r="AX353" i="31" s="1"/>
  <c r="AK257" i="31"/>
  <c r="AL257" i="31" s="1"/>
  <c r="AT257" i="31"/>
  <c r="AX257" i="31" s="1"/>
  <c r="AI257" i="31"/>
  <c r="AJ257" i="31" s="1"/>
  <c r="AT221" i="31"/>
  <c r="AI221" i="31"/>
  <c r="AJ221" i="31" s="1"/>
  <c r="AI181" i="31"/>
  <c r="AJ181" i="31" s="1"/>
  <c r="AK181" i="31"/>
  <c r="AL181" i="31" s="1"/>
  <c r="AT181" i="31"/>
  <c r="AX181" i="31" s="1"/>
  <c r="AK157" i="31"/>
  <c r="AL157" i="31" s="1"/>
  <c r="AI157" i="31"/>
  <c r="AJ157" i="31" s="1"/>
  <c r="AT157" i="31"/>
  <c r="AI81" i="31"/>
  <c r="AJ81" i="31" s="1"/>
  <c r="AK81" i="31"/>
  <c r="AL81" i="31" s="1"/>
  <c r="AT81" i="31"/>
  <c r="AI63" i="31"/>
  <c r="AJ63" i="31" s="1"/>
  <c r="AK63" i="31"/>
  <c r="AL63" i="31" s="1"/>
  <c r="AT63" i="31"/>
  <c r="AX63" i="31" s="1"/>
  <c r="AI139" i="31"/>
  <c r="AJ139" i="31" s="1"/>
  <c r="AK139" i="31"/>
  <c r="AL139" i="31" s="1"/>
  <c r="AT139" i="31"/>
  <c r="AX139" i="31" s="1"/>
  <c r="AT434" i="31"/>
  <c r="AX434" i="31" s="1"/>
  <c r="AT427" i="31"/>
  <c r="AX427" i="31" s="1"/>
  <c r="AT425" i="31"/>
  <c r="AX425" i="31" s="1"/>
  <c r="AI414" i="31"/>
  <c r="AJ414" i="31" s="1"/>
  <c r="AK383" i="31"/>
  <c r="AL383" i="31" s="1"/>
  <c r="AK373" i="31"/>
  <c r="AL373" i="31" s="1"/>
  <c r="AI366" i="31"/>
  <c r="AJ366" i="31" s="1"/>
  <c r="AT334" i="31"/>
  <c r="AX334" i="31" s="1"/>
  <c r="AI334" i="31"/>
  <c r="AJ334" i="31" s="1"/>
  <c r="AK318" i="31"/>
  <c r="AL318" i="31" s="1"/>
  <c r="AI318" i="31"/>
  <c r="AJ318" i="31" s="1"/>
  <c r="AT318" i="31"/>
  <c r="AX318" i="31" s="1"/>
  <c r="AI300" i="31"/>
  <c r="AJ300" i="31" s="1"/>
  <c r="AT300" i="31"/>
  <c r="AX300" i="31" s="1"/>
  <c r="AI247" i="31"/>
  <c r="AJ247" i="31" s="1"/>
  <c r="AK247" i="31"/>
  <c r="AL247" i="31" s="1"/>
  <c r="AT247" i="31"/>
  <c r="AX247" i="31" s="1"/>
  <c r="AK245" i="31"/>
  <c r="AL245" i="31" s="1"/>
  <c r="AT245" i="31"/>
  <c r="AX245" i="31" s="1"/>
  <c r="AI245" i="31"/>
  <c r="AJ245" i="31" s="1"/>
  <c r="AI214" i="31"/>
  <c r="AJ214" i="31" s="1"/>
  <c r="AK214" i="31"/>
  <c r="AL214" i="31" s="1"/>
  <c r="AT214" i="31"/>
  <c r="AI59" i="31"/>
  <c r="AJ59" i="31" s="1"/>
  <c r="AK59" i="31"/>
  <c r="AL59" i="31" s="1"/>
  <c r="AT59" i="31"/>
  <c r="AK412" i="31"/>
  <c r="AL412" i="31" s="1"/>
  <c r="AT407" i="31"/>
  <c r="AX407" i="31" s="1"/>
  <c r="AT399" i="31"/>
  <c r="AX399" i="31" s="1"/>
  <c r="AT394" i="31"/>
  <c r="AK388" i="31"/>
  <c r="AL388" i="31" s="1"/>
  <c r="AK380" i="31"/>
  <c r="AL380" i="31" s="1"/>
  <c r="AT286" i="31"/>
  <c r="AX286" i="31" s="1"/>
  <c r="AK286" i="31"/>
  <c r="AL286" i="31" s="1"/>
  <c r="AT275" i="31"/>
  <c r="AX275" i="31" s="1"/>
  <c r="AK275" i="31"/>
  <c r="AL275" i="31" s="1"/>
  <c r="AK250" i="31"/>
  <c r="AL250" i="31" s="1"/>
  <c r="AT250" i="31"/>
  <c r="AI237" i="31"/>
  <c r="AJ237" i="31" s="1"/>
  <c r="AK237" i="31"/>
  <c r="AL237" i="31" s="1"/>
  <c r="AT237" i="31"/>
  <c r="AX237" i="31" s="1"/>
  <c r="AK217" i="31"/>
  <c r="AL217" i="31" s="1"/>
  <c r="AT217" i="31"/>
  <c r="AI217" i="31"/>
  <c r="AJ217" i="31" s="1"/>
  <c r="AI45" i="31"/>
  <c r="AJ45" i="31" s="1"/>
  <c r="AK45" i="31"/>
  <c r="AL45" i="31" s="1"/>
  <c r="AT45" i="31"/>
  <c r="AI328" i="31"/>
  <c r="AJ328" i="31" s="1"/>
  <c r="AK328" i="31"/>
  <c r="AL328" i="31" s="1"/>
  <c r="AT328" i="31"/>
  <c r="AX328" i="31" s="1"/>
  <c r="AI307" i="31"/>
  <c r="AJ307" i="31" s="1"/>
  <c r="AK307" i="31"/>
  <c r="AL307" i="31" s="1"/>
  <c r="AT307" i="31"/>
  <c r="AX307" i="31" s="1"/>
  <c r="AT436" i="31"/>
  <c r="AX436" i="31" s="1"/>
  <c r="AK425" i="31"/>
  <c r="AL425" i="31" s="1"/>
  <c r="AT424" i="31"/>
  <c r="AX424" i="31" s="1"/>
  <c r="AT406" i="31"/>
  <c r="AX406" i="31" s="1"/>
  <c r="AT398" i="31"/>
  <c r="AX398" i="31" s="1"/>
  <c r="AT392" i="31"/>
  <c r="AX392" i="31" s="1"/>
  <c r="AT390" i="31"/>
  <c r="AX390" i="31" s="1"/>
  <c r="AK389" i="31"/>
  <c r="AL389" i="31" s="1"/>
  <c r="AK362" i="31"/>
  <c r="AL362" i="31" s="1"/>
  <c r="AI362" i="31"/>
  <c r="AJ362" i="31" s="1"/>
  <c r="AT362" i="31"/>
  <c r="AX362" i="31" s="1"/>
  <c r="AI277" i="31"/>
  <c r="AJ277" i="31" s="1"/>
  <c r="AK277" i="31"/>
  <c r="AL277" i="31" s="1"/>
  <c r="AT277" i="31"/>
  <c r="AX277" i="31" s="1"/>
  <c r="AK258" i="31"/>
  <c r="AL258" i="31" s="1"/>
  <c r="AT258" i="31"/>
  <c r="AX258" i="31" s="1"/>
  <c r="AI258" i="31"/>
  <c r="AJ258" i="31" s="1"/>
  <c r="AT161" i="31"/>
  <c r="AX161" i="31" s="1"/>
  <c r="AI161" i="31"/>
  <c r="AJ161" i="31" s="1"/>
  <c r="AI53" i="31"/>
  <c r="AJ53" i="31" s="1"/>
  <c r="AK53" i="31"/>
  <c r="AL53" i="31" s="1"/>
  <c r="AT53" i="31"/>
  <c r="AX53" i="31" s="1"/>
  <c r="AT51" i="31"/>
  <c r="AX51" i="31" s="1"/>
  <c r="AI51" i="31"/>
  <c r="AJ51" i="31" s="1"/>
  <c r="AK436" i="31"/>
  <c r="AL436" i="31" s="1"/>
  <c r="AT428" i="31"/>
  <c r="AX428" i="31" s="1"/>
  <c r="AK424" i="31"/>
  <c r="AL424" i="31" s="1"/>
  <c r="AK407" i="31"/>
  <c r="AL407" i="31" s="1"/>
  <c r="AK399" i="31"/>
  <c r="AL399" i="31" s="1"/>
  <c r="AT391" i="31"/>
  <c r="AX391" i="31" s="1"/>
  <c r="AK363" i="31"/>
  <c r="AL363" i="31" s="1"/>
  <c r="AK354" i="31"/>
  <c r="AL354" i="31" s="1"/>
  <c r="AI354" i="31"/>
  <c r="AJ354" i="31" s="1"/>
  <c r="AT314" i="31"/>
  <c r="AI314" i="31"/>
  <c r="AJ314" i="31" s="1"/>
  <c r="AK272" i="31"/>
  <c r="AL272" i="31" s="1"/>
  <c r="AI272" i="31"/>
  <c r="AJ272" i="31" s="1"/>
  <c r="AI428" i="31"/>
  <c r="AJ428" i="31" s="1"/>
  <c r="AI400" i="31"/>
  <c r="AJ400" i="31" s="1"/>
  <c r="AI363" i="31"/>
  <c r="AJ363" i="31" s="1"/>
  <c r="AT360" i="31"/>
  <c r="AX360" i="31" s="1"/>
  <c r="AI352" i="31"/>
  <c r="AJ352" i="31" s="1"/>
  <c r="AK352" i="31"/>
  <c r="AL352" i="31" s="1"/>
  <c r="AT352" i="31"/>
  <c r="AX352" i="31" s="1"/>
  <c r="AK345" i="31"/>
  <c r="AL345" i="31" s="1"/>
  <c r="AI345" i="31"/>
  <c r="AJ345" i="31" s="1"/>
  <c r="AI285" i="31"/>
  <c r="AJ285" i="31" s="1"/>
  <c r="AK285" i="31"/>
  <c r="AL285" i="31" s="1"/>
  <c r="AT285" i="31"/>
  <c r="AX285" i="31" s="1"/>
  <c r="AK266" i="31"/>
  <c r="AL266" i="31" s="1"/>
  <c r="AI266" i="31"/>
  <c r="AJ266" i="31" s="1"/>
  <c r="AT266" i="31"/>
  <c r="AX266" i="31" s="1"/>
  <c r="AK253" i="31"/>
  <c r="AL253" i="31" s="1"/>
  <c r="AT253" i="31"/>
  <c r="AX253" i="31" s="1"/>
  <c r="AI253" i="31"/>
  <c r="AJ253" i="31" s="1"/>
  <c r="AK231" i="31"/>
  <c r="AL231" i="31" s="1"/>
  <c r="AI231" i="31"/>
  <c r="AJ231" i="31" s="1"/>
  <c r="AK218" i="31"/>
  <c r="AL218" i="31" s="1"/>
  <c r="AI218" i="31"/>
  <c r="AJ218" i="31" s="1"/>
  <c r="AI153" i="31"/>
  <c r="AJ153" i="31" s="1"/>
  <c r="AT153" i="31"/>
  <c r="AK153" i="31"/>
  <c r="AL153" i="31" s="1"/>
  <c r="AI90" i="31"/>
  <c r="AJ90" i="31" s="1"/>
  <c r="AK90" i="31"/>
  <c r="AL90" i="31" s="1"/>
  <c r="AI343" i="31"/>
  <c r="AJ343" i="31" s="1"/>
  <c r="AK341" i="31"/>
  <c r="AL341" i="31" s="1"/>
  <c r="AI322" i="31"/>
  <c r="AJ322" i="31" s="1"/>
  <c r="AI298" i="31"/>
  <c r="AJ298" i="31" s="1"/>
  <c r="AK281" i="31"/>
  <c r="AL281" i="31" s="1"/>
  <c r="AT238" i="31"/>
  <c r="AX238" i="31" s="1"/>
  <c r="AT235" i="31"/>
  <c r="AX235" i="31" s="1"/>
  <c r="AI234" i="31"/>
  <c r="AJ234" i="31" s="1"/>
  <c r="AI200" i="31"/>
  <c r="AJ200" i="31" s="1"/>
  <c r="AK137" i="31"/>
  <c r="AL137" i="31" s="1"/>
  <c r="AI136" i="31"/>
  <c r="AJ136" i="31" s="1"/>
  <c r="AT128" i="31"/>
  <c r="AX128" i="31" s="1"/>
  <c r="AK127" i="31"/>
  <c r="AL127" i="31" s="1"/>
  <c r="AT117" i="31"/>
  <c r="AX117" i="31" s="1"/>
  <c r="AT116" i="31"/>
  <c r="AK115" i="31"/>
  <c r="AL115" i="31" s="1"/>
  <c r="AT100" i="31"/>
  <c r="AX100" i="31" s="1"/>
  <c r="AT99" i="31"/>
  <c r="AK95" i="31"/>
  <c r="AL95" i="31" s="1"/>
  <c r="AK71" i="31"/>
  <c r="AL71" i="31" s="1"/>
  <c r="AT61" i="31"/>
  <c r="AX61" i="31" s="1"/>
  <c r="AK55" i="31"/>
  <c r="AL55" i="31" s="1"/>
  <c r="AT47" i="31"/>
  <c r="AK41" i="31"/>
  <c r="AL41" i="31" s="1"/>
  <c r="AK332" i="31"/>
  <c r="AL332" i="31" s="1"/>
  <c r="AT312" i="31"/>
  <c r="AX312" i="31" s="1"/>
  <c r="AK265" i="31"/>
  <c r="AL265" i="31" s="1"/>
  <c r="AT261" i="31"/>
  <c r="AX261" i="31" s="1"/>
  <c r="AT249" i="31"/>
  <c r="AX249" i="31" s="1"/>
  <c r="AT246" i="31"/>
  <c r="AX246" i="31" s="1"/>
  <c r="AT242" i="31"/>
  <c r="AX242" i="31" s="1"/>
  <c r="AK235" i="31"/>
  <c r="AL235" i="31" s="1"/>
  <c r="AT185" i="31"/>
  <c r="AI133" i="31"/>
  <c r="AJ133" i="31" s="1"/>
  <c r="AI132" i="31"/>
  <c r="AJ132" i="31" s="1"/>
  <c r="AI124" i="31"/>
  <c r="AJ124" i="31" s="1"/>
  <c r="AK117" i="31"/>
  <c r="AL117" i="31" s="1"/>
  <c r="AI112" i="31"/>
  <c r="AJ112" i="31" s="1"/>
  <c r="AT101" i="31"/>
  <c r="AX101" i="31" s="1"/>
  <c r="AT96" i="31"/>
  <c r="AT83" i="31"/>
  <c r="AT72" i="31"/>
  <c r="AI61" i="31"/>
  <c r="AJ61" i="31" s="1"/>
  <c r="AK47" i="31"/>
  <c r="AL47" i="31" s="1"/>
  <c r="AT39" i="31"/>
  <c r="AX39" i="31" s="1"/>
  <c r="AT333" i="31"/>
  <c r="AX333" i="31" s="1"/>
  <c r="AI323" i="31"/>
  <c r="AJ323" i="31" s="1"/>
  <c r="AT317" i="31"/>
  <c r="AX317" i="31" s="1"/>
  <c r="AI316" i="31"/>
  <c r="AJ316" i="31" s="1"/>
  <c r="AI265" i="31"/>
  <c r="AJ265" i="31" s="1"/>
  <c r="AK249" i="31"/>
  <c r="AL249" i="31" s="1"/>
  <c r="AI242" i="31"/>
  <c r="AJ242" i="31" s="1"/>
  <c r="AK238" i="31"/>
  <c r="AL238" i="31" s="1"/>
  <c r="AI220" i="31"/>
  <c r="AJ220" i="31" s="1"/>
  <c r="AK215" i="31"/>
  <c r="AL215" i="31" s="1"/>
  <c r="AT205" i="31"/>
  <c r="AX205" i="31" s="1"/>
  <c r="AT201" i="31"/>
  <c r="AT197" i="31"/>
  <c r="AX197" i="31" s="1"/>
  <c r="AT189" i="31"/>
  <c r="AI185" i="31"/>
  <c r="AJ185" i="31" s="1"/>
  <c r="AT173" i="31"/>
  <c r="AX173" i="31" s="1"/>
  <c r="AT169" i="31"/>
  <c r="AX169" i="31" s="1"/>
  <c r="AT165" i="31"/>
  <c r="AX165" i="31" s="1"/>
  <c r="AI116" i="31"/>
  <c r="AJ116" i="31" s="1"/>
  <c r="AI100" i="31"/>
  <c r="AJ100" i="31" s="1"/>
  <c r="AK89" i="31"/>
  <c r="AL89" i="31" s="1"/>
  <c r="AK80" i="31"/>
  <c r="AL80" i="31" s="1"/>
  <c r="AT67" i="31"/>
  <c r="AX67" i="31" s="1"/>
  <c r="AT223" i="31"/>
  <c r="AX223" i="31" s="1"/>
  <c r="AT119" i="31"/>
  <c r="AT84" i="31"/>
  <c r="AX84" i="31" s="1"/>
  <c r="AT77" i="31"/>
  <c r="AX77" i="31" s="1"/>
  <c r="AT73" i="31"/>
  <c r="AX73" i="31" s="1"/>
  <c r="AT350" i="31"/>
  <c r="AX350" i="31" s="1"/>
  <c r="AT305" i="31"/>
  <c r="AX305" i="31" s="1"/>
  <c r="AT259" i="31"/>
  <c r="AX259" i="31" s="1"/>
  <c r="AK93" i="31"/>
  <c r="AL93" i="31" s="1"/>
  <c r="AT78" i="31"/>
  <c r="AX78" i="31" s="1"/>
  <c r="AK33" i="31"/>
  <c r="AL33" i="31" s="1"/>
  <c r="AI33" i="31"/>
  <c r="AJ33" i="31" s="1"/>
  <c r="AK31" i="31"/>
  <c r="AL31" i="31" s="1"/>
  <c r="AT37" i="31"/>
  <c r="AK37" i="31"/>
  <c r="AL37" i="31" s="1"/>
  <c r="AT35" i="31"/>
  <c r="AX35" i="31" s="1"/>
  <c r="AK35" i="31"/>
  <c r="AL35" i="31" s="1"/>
  <c r="AX412" i="31"/>
  <c r="AX410" i="31"/>
  <c r="AI411" i="31"/>
  <c r="AJ411" i="31" s="1"/>
  <c r="AK411" i="31"/>
  <c r="AL411" i="31" s="1"/>
  <c r="BD400" i="31"/>
  <c r="BE400" i="31" s="1"/>
  <c r="BD382" i="31"/>
  <c r="BE382" i="31" s="1"/>
  <c r="AX359" i="31"/>
  <c r="AI348" i="31"/>
  <c r="AJ348" i="31" s="1"/>
  <c r="AT348" i="31"/>
  <c r="AK348" i="31"/>
  <c r="AL348" i="31" s="1"/>
  <c r="AK308" i="31"/>
  <c r="AL308" i="31" s="1"/>
  <c r="AT308" i="31"/>
  <c r="AI434" i="31"/>
  <c r="AJ434" i="31" s="1"/>
  <c r="AI433" i="31"/>
  <c r="AJ433" i="31" s="1"/>
  <c r="AI423" i="31"/>
  <c r="AJ423" i="31" s="1"/>
  <c r="AI421" i="31"/>
  <c r="AJ421" i="31" s="1"/>
  <c r="AT421" i="31"/>
  <c r="AI412" i="31"/>
  <c r="AJ412" i="31" s="1"/>
  <c r="AT411" i="31"/>
  <c r="AT408" i="31"/>
  <c r="AI405" i="31"/>
  <c r="AJ405" i="31" s="1"/>
  <c r="AT405" i="31"/>
  <c r="AI393" i="31"/>
  <c r="AJ393" i="31" s="1"/>
  <c r="AI371" i="31"/>
  <c r="AJ371" i="31" s="1"/>
  <c r="AI339" i="31"/>
  <c r="AJ339" i="31" s="1"/>
  <c r="BD316" i="31"/>
  <c r="BE316" i="31" s="1"/>
  <c r="AX314" i="31"/>
  <c r="AI310" i="31"/>
  <c r="AJ310" i="31" s="1"/>
  <c r="AT310" i="31"/>
  <c r="AI295" i="31"/>
  <c r="AJ295" i="31" s="1"/>
  <c r="AT295" i="31"/>
  <c r="AK289" i="31"/>
  <c r="AL289" i="31" s="1"/>
  <c r="AT289" i="31"/>
  <c r="AI289" i="31"/>
  <c r="AJ289" i="31" s="1"/>
  <c r="AX251" i="31"/>
  <c r="BE365" i="31"/>
  <c r="BE420" i="31"/>
  <c r="AI413" i="31"/>
  <c r="AJ413" i="31" s="1"/>
  <c r="AT413" i="31"/>
  <c r="AK410" i="31"/>
  <c r="AL410" i="31" s="1"/>
  <c r="BE407" i="31"/>
  <c r="BE404" i="31"/>
  <c r="AT400" i="31"/>
  <c r="AI372" i="31"/>
  <c r="AJ372" i="31" s="1"/>
  <c r="AT372" i="31"/>
  <c r="AI359" i="31"/>
  <c r="AJ359" i="31" s="1"/>
  <c r="AK359" i="31"/>
  <c r="AL359" i="31" s="1"/>
  <c r="BE354" i="31"/>
  <c r="AI340" i="31"/>
  <c r="AJ340" i="31" s="1"/>
  <c r="AT340" i="31"/>
  <c r="AX329" i="31"/>
  <c r="AI170" i="31"/>
  <c r="AJ170" i="31" s="1"/>
  <c r="AT170" i="31"/>
  <c r="AK170" i="31"/>
  <c r="AL170" i="31" s="1"/>
  <c r="AT423" i="31"/>
  <c r="AK338" i="31"/>
  <c r="AL338" i="31" s="1"/>
  <c r="AI338" i="31"/>
  <c r="AJ338" i="31" s="1"/>
  <c r="BE432" i="31"/>
  <c r="BE431" i="31"/>
  <c r="AI427" i="31"/>
  <c r="AJ427" i="31" s="1"/>
  <c r="AI410" i="31"/>
  <c r="AJ410" i="31" s="1"/>
  <c r="AT409" i="31"/>
  <c r="AI403" i="31"/>
  <c r="AJ403" i="31" s="1"/>
  <c r="AT403" i="31"/>
  <c r="AK403" i="31"/>
  <c r="AL403" i="31" s="1"/>
  <c r="BE399" i="31"/>
  <c r="AI387" i="31"/>
  <c r="AJ387" i="31" s="1"/>
  <c r="AT387" i="31"/>
  <c r="AK387" i="31"/>
  <c r="AL387" i="31" s="1"/>
  <c r="AT385" i="31"/>
  <c r="BE381" i="31"/>
  <c r="BD375" i="31"/>
  <c r="BE375" i="31" s="1"/>
  <c r="BE367" i="31"/>
  <c r="BD363" i="31"/>
  <c r="BE363" i="31" s="1"/>
  <c r="BD353" i="31"/>
  <c r="BE353" i="31" s="1"/>
  <c r="BD343" i="31"/>
  <c r="BE343" i="31" s="1"/>
  <c r="AK326" i="31"/>
  <c r="AL326" i="31" s="1"/>
  <c r="AT326" i="31"/>
  <c r="AK176" i="31"/>
  <c r="AL176" i="31" s="1"/>
  <c r="AI176" i="31"/>
  <c r="AJ176" i="31" s="1"/>
  <c r="AT176" i="31"/>
  <c r="AX402" i="31"/>
  <c r="AX431" i="31"/>
  <c r="AK431" i="31"/>
  <c r="AL431" i="31" s="1"/>
  <c r="AX430" i="31"/>
  <c r="AK408" i="31"/>
  <c r="AL408" i="31" s="1"/>
  <c r="AI395" i="31"/>
  <c r="AJ395" i="31" s="1"/>
  <c r="AT395" i="31"/>
  <c r="AK395" i="31"/>
  <c r="AL395" i="31" s="1"/>
  <c r="AT393" i="31"/>
  <c r="BE364" i="31"/>
  <c r="BD320" i="31"/>
  <c r="BE320" i="31" s="1"/>
  <c r="AK315" i="31"/>
  <c r="AL315" i="31" s="1"/>
  <c r="AT315" i="31"/>
  <c r="AX394" i="31"/>
  <c r="BE435" i="31"/>
  <c r="BE423" i="31"/>
  <c r="AK420" i="31"/>
  <c r="AL420" i="31" s="1"/>
  <c r="AI419" i="31"/>
  <c r="AJ419" i="31" s="1"/>
  <c r="BE414" i="31"/>
  <c r="BE413" i="31"/>
  <c r="AX404" i="31"/>
  <c r="BE402" i="31"/>
  <c r="AX401" i="31"/>
  <c r="BE395" i="31"/>
  <c r="AI394" i="31"/>
  <c r="AJ394" i="31" s="1"/>
  <c r="BE377" i="31"/>
  <c r="BE355" i="31"/>
  <c r="BE345" i="31"/>
  <c r="BD390" i="31"/>
  <c r="BE390" i="31" s="1"/>
  <c r="AK370" i="31"/>
  <c r="AL370" i="31" s="1"/>
  <c r="AI370" i="31"/>
  <c r="AJ370" i="31" s="1"/>
  <c r="AI429" i="31"/>
  <c r="AJ429" i="31" s="1"/>
  <c r="AT429" i="31"/>
  <c r="AK421" i="31"/>
  <c r="AL421" i="31" s="1"/>
  <c r="BD415" i="31"/>
  <c r="BE415" i="31" s="1"/>
  <c r="BE405" i="31"/>
  <c r="AK405" i="31"/>
  <c r="AL405" i="31" s="1"/>
  <c r="BE397" i="31"/>
  <c r="AI397" i="31"/>
  <c r="AJ397" i="31" s="1"/>
  <c r="AT397" i="31"/>
  <c r="BE389" i="31"/>
  <c r="AT371" i="31"/>
  <c r="AT370" i="31"/>
  <c r="BE366" i="31"/>
  <c r="AT339" i="31"/>
  <c r="AT338" i="31"/>
  <c r="BD312" i="31"/>
  <c r="BE312" i="31" s="1"/>
  <c r="AI308" i="31"/>
  <c r="AJ308" i="31" s="1"/>
  <c r="AI306" i="31"/>
  <c r="AJ306" i="31" s="1"/>
  <c r="AK306" i="31"/>
  <c r="AL306" i="31" s="1"/>
  <c r="AT306" i="31"/>
  <c r="BE301" i="31"/>
  <c r="AK282" i="31"/>
  <c r="AL282" i="31" s="1"/>
  <c r="AT282" i="31"/>
  <c r="AI282" i="31"/>
  <c r="AJ282" i="31" s="1"/>
  <c r="AK278" i="31"/>
  <c r="AL278" i="31" s="1"/>
  <c r="AT278" i="31"/>
  <c r="AI278" i="31"/>
  <c r="AJ278" i="31" s="1"/>
  <c r="AX274" i="31"/>
  <c r="BD260" i="31"/>
  <c r="BE260" i="31" s="1"/>
  <c r="BE321" i="31"/>
  <c r="BE313" i="31"/>
  <c r="BE308" i="31"/>
  <c r="BD305" i="31"/>
  <c r="BE305" i="31" s="1"/>
  <c r="BD297" i="31"/>
  <c r="BE297" i="31" s="1"/>
  <c r="BE268" i="31"/>
  <c r="AK255" i="31"/>
  <c r="AL255" i="31" s="1"/>
  <c r="AT255" i="31"/>
  <c r="AX232" i="31"/>
  <c r="BD226" i="31"/>
  <c r="BE226" i="31" s="1"/>
  <c r="AX220" i="31"/>
  <c r="AK180" i="31"/>
  <c r="AL180" i="31" s="1"/>
  <c r="AT180" i="31"/>
  <c r="AI180" i="31"/>
  <c r="AJ180" i="31" s="1"/>
  <c r="AI113" i="31"/>
  <c r="AJ113" i="31" s="1"/>
  <c r="AK113" i="31"/>
  <c r="AL113" i="31" s="1"/>
  <c r="AT113" i="31"/>
  <c r="BE358" i="31"/>
  <c r="AT331" i="31"/>
  <c r="AT323" i="31"/>
  <c r="AT316" i="31"/>
  <c r="AI303" i="31"/>
  <c r="AJ303" i="31" s="1"/>
  <c r="AT303" i="31"/>
  <c r="AK303" i="31"/>
  <c r="AL303" i="31" s="1"/>
  <c r="BD296" i="31"/>
  <c r="BE296" i="31" s="1"/>
  <c r="BD290" i="31"/>
  <c r="BE290" i="31" s="1"/>
  <c r="AX283" i="31"/>
  <c r="AK271" i="31"/>
  <c r="AL271" i="31" s="1"/>
  <c r="AT271" i="31"/>
  <c r="AK263" i="31"/>
  <c r="AL263" i="31" s="1"/>
  <c r="AT263" i="31"/>
  <c r="BE392" i="31"/>
  <c r="BE384" i="31"/>
  <c r="BE371" i="31"/>
  <c r="AI364" i="31"/>
  <c r="AJ364" i="31" s="1"/>
  <c r="AT364" i="31"/>
  <c r="BE361" i="31"/>
  <c r="AX346" i="31"/>
  <c r="BE339" i="31"/>
  <c r="AI335" i="31"/>
  <c r="AJ335" i="31" s="1"/>
  <c r="AT335" i="31"/>
  <c r="BE333" i="31"/>
  <c r="BE329" i="31"/>
  <c r="AI327" i="31"/>
  <c r="AJ327" i="31" s="1"/>
  <c r="AT327" i="31"/>
  <c r="BD295" i="31"/>
  <c r="BE295" i="31" s="1"/>
  <c r="AK267" i="31"/>
  <c r="AL267" i="31" s="1"/>
  <c r="AT267" i="31"/>
  <c r="AX265" i="31"/>
  <c r="AI243" i="31"/>
  <c r="AJ243" i="31" s="1"/>
  <c r="AK243" i="31"/>
  <c r="AL243" i="31" s="1"/>
  <c r="AT243" i="31"/>
  <c r="BD234" i="31"/>
  <c r="BE234" i="31" s="1"/>
  <c r="AX233" i="31"/>
  <c r="AT389" i="31"/>
  <c r="AT381" i="31"/>
  <c r="AI378" i="31"/>
  <c r="AJ378" i="31" s="1"/>
  <c r="BE351" i="31"/>
  <c r="BE350" i="31"/>
  <c r="AI346" i="31"/>
  <c r="AJ346" i="31" s="1"/>
  <c r="AT332" i="31"/>
  <c r="AI325" i="31"/>
  <c r="AJ325" i="31" s="1"/>
  <c r="AT324" i="31"/>
  <c r="AT321" i="31"/>
  <c r="AT313" i="31"/>
  <c r="BE304" i="31"/>
  <c r="AK302" i="31"/>
  <c r="AL302" i="31" s="1"/>
  <c r="AX287" i="31"/>
  <c r="BD282" i="31"/>
  <c r="BE282" i="31" s="1"/>
  <c r="AX230" i="31"/>
  <c r="BD187" i="31"/>
  <c r="BE187" i="31" s="1"/>
  <c r="AI356" i="31"/>
  <c r="AJ356" i="31" s="1"/>
  <c r="AT356" i="31"/>
  <c r="BE275" i="31"/>
  <c r="AK274" i="31"/>
  <c r="AL274" i="31" s="1"/>
  <c r="AI274" i="31"/>
  <c r="AJ274" i="31" s="1"/>
  <c r="BE374" i="31"/>
  <c r="BE342" i="31"/>
  <c r="BE326" i="31"/>
  <c r="AT325" i="31"/>
  <c r="AI288" i="31"/>
  <c r="AJ288" i="31" s="1"/>
  <c r="AK288" i="31"/>
  <c r="AL288" i="31" s="1"/>
  <c r="BD286" i="31"/>
  <c r="BE286" i="31" s="1"/>
  <c r="BE257" i="31"/>
  <c r="BE287" i="31"/>
  <c r="AI286" i="31"/>
  <c r="AJ286" i="31" s="1"/>
  <c r="AK283" i="31"/>
  <c r="AL283" i="31" s="1"/>
  <c r="AK280" i="31"/>
  <c r="AL280" i="31" s="1"/>
  <c r="AI275" i="31"/>
  <c r="AJ275" i="31" s="1"/>
  <c r="BE265" i="31"/>
  <c r="AI264" i="31"/>
  <c r="AJ264" i="31" s="1"/>
  <c r="AI260" i="31"/>
  <c r="AJ260" i="31" s="1"/>
  <c r="AT260" i="31"/>
  <c r="AK260" i="31"/>
  <c r="AL260" i="31" s="1"/>
  <c r="BD246" i="31"/>
  <c r="BE246" i="31" s="1"/>
  <c r="AI230" i="31"/>
  <c r="AJ230" i="31" s="1"/>
  <c r="AK230" i="31"/>
  <c r="AL230" i="31" s="1"/>
  <c r="AT209" i="31"/>
  <c r="AK209" i="31"/>
  <c r="AL209" i="31" s="1"/>
  <c r="AI209" i="31"/>
  <c r="AJ209" i="31" s="1"/>
  <c r="AX193" i="31"/>
  <c r="AX151" i="31"/>
  <c r="AI251" i="31"/>
  <c r="AJ251" i="31" s="1"/>
  <c r="AK251" i="31"/>
  <c r="AL251" i="31" s="1"/>
  <c r="AX240" i="31"/>
  <c r="BD184" i="31"/>
  <c r="BE184" i="31" s="1"/>
  <c r="BE270" i="31"/>
  <c r="BE262" i="31"/>
  <c r="BD245" i="31"/>
  <c r="BE245" i="31" s="1"/>
  <c r="AX241" i="31"/>
  <c r="AK233" i="31"/>
  <c r="AL233" i="31" s="1"/>
  <c r="AI233" i="31"/>
  <c r="AJ233" i="31" s="1"/>
  <c r="AK232" i="31"/>
  <c r="AL232" i="31" s="1"/>
  <c r="AI232" i="31"/>
  <c r="AJ232" i="31" s="1"/>
  <c r="AI319" i="31"/>
  <c r="AJ319" i="31" s="1"/>
  <c r="AT319" i="31"/>
  <c r="AT291" i="31"/>
  <c r="AI287" i="31"/>
  <c r="AJ287" i="31" s="1"/>
  <c r="BE285" i="31"/>
  <c r="AT280" i="31"/>
  <c r="BE274" i="31"/>
  <c r="AI273" i="31"/>
  <c r="AJ273" i="31" s="1"/>
  <c r="AT272" i="31"/>
  <c r="AI262" i="31"/>
  <c r="AJ262" i="31" s="1"/>
  <c r="AI240" i="31"/>
  <c r="AJ240" i="31" s="1"/>
  <c r="AK240" i="31"/>
  <c r="AL240" i="31" s="1"/>
  <c r="AI284" i="31"/>
  <c r="AJ284" i="31" s="1"/>
  <c r="AT284" i="31"/>
  <c r="BE278" i="31"/>
  <c r="AI276" i="31"/>
  <c r="AJ276" i="31" s="1"/>
  <c r="AT276" i="31"/>
  <c r="AT254" i="31"/>
  <c r="BD244" i="31"/>
  <c r="BE244" i="31" s="1"/>
  <c r="AI241" i="31"/>
  <c r="AJ241" i="31" s="1"/>
  <c r="AK241" i="31"/>
  <c r="AL241" i="31" s="1"/>
  <c r="BD238" i="31"/>
  <c r="BE238" i="31" s="1"/>
  <c r="BD164" i="31"/>
  <c r="BE164" i="31" s="1"/>
  <c r="AI311" i="31"/>
  <c r="AJ311" i="31" s="1"/>
  <c r="AT311" i="31"/>
  <c r="AI292" i="31"/>
  <c r="AJ292" i="31" s="1"/>
  <c r="AT292" i="31"/>
  <c r="AK292" i="31"/>
  <c r="AL292" i="31" s="1"/>
  <c r="AT281" i="31"/>
  <c r="AT273" i="31"/>
  <c r="AT270" i="31"/>
  <c r="AT262" i="31"/>
  <c r="BE249" i="31"/>
  <c r="AI224" i="31"/>
  <c r="AJ224" i="31" s="1"/>
  <c r="AT224" i="31"/>
  <c r="AI198" i="31"/>
  <c r="AJ198" i="31" s="1"/>
  <c r="AT198" i="31"/>
  <c r="AK198" i="31"/>
  <c r="AL198" i="31" s="1"/>
  <c r="AX157" i="31"/>
  <c r="AI252" i="31"/>
  <c r="AJ252" i="31" s="1"/>
  <c r="AT252" i="31"/>
  <c r="AT222" i="31"/>
  <c r="AK220" i="31"/>
  <c r="AL220" i="31" s="1"/>
  <c r="AI216" i="31"/>
  <c r="AJ216" i="31" s="1"/>
  <c r="AT216" i="31"/>
  <c r="AK196" i="31"/>
  <c r="AL196" i="31" s="1"/>
  <c r="AT196" i="31"/>
  <c r="AI196" i="31"/>
  <c r="AJ196" i="31" s="1"/>
  <c r="BD168" i="31"/>
  <c r="BE168" i="31" s="1"/>
  <c r="AK160" i="31"/>
  <c r="AL160" i="31" s="1"/>
  <c r="AI160" i="31"/>
  <c r="AJ160" i="31" s="1"/>
  <c r="AT160" i="31"/>
  <c r="AI154" i="31"/>
  <c r="AJ154" i="31" s="1"/>
  <c r="AT154" i="31"/>
  <c r="BD148" i="31"/>
  <c r="BE148" i="31" s="1"/>
  <c r="BD113" i="31"/>
  <c r="BE113" i="31" s="1"/>
  <c r="AI244" i="31"/>
  <c r="AJ244" i="31" s="1"/>
  <c r="AT244" i="31"/>
  <c r="AX221" i="31"/>
  <c r="AI202" i="31"/>
  <c r="AJ202" i="31" s="1"/>
  <c r="AT202" i="31"/>
  <c r="AI182" i="31"/>
  <c r="AJ182" i="31" s="1"/>
  <c r="AT182" i="31"/>
  <c r="AK182" i="31"/>
  <c r="AL182" i="31" s="1"/>
  <c r="AK164" i="31"/>
  <c r="AL164" i="31" s="1"/>
  <c r="AT164" i="31"/>
  <c r="AI164" i="31"/>
  <c r="AJ164" i="31" s="1"/>
  <c r="BD129" i="31"/>
  <c r="BE129" i="31" s="1"/>
  <c r="AX239" i="31"/>
  <c r="AK239" i="31"/>
  <c r="AL239" i="31" s="1"/>
  <c r="BE230" i="31"/>
  <c r="BD199" i="31"/>
  <c r="BE199" i="31" s="1"/>
  <c r="AI166" i="31"/>
  <c r="AJ166" i="31" s="1"/>
  <c r="AT166" i="31"/>
  <c r="AK166" i="31"/>
  <c r="AL166" i="31" s="1"/>
  <c r="AI268" i="31"/>
  <c r="AJ268" i="31" s="1"/>
  <c r="AT268" i="31"/>
  <c r="AX250" i="31"/>
  <c r="BE243" i="31"/>
  <c r="AI236" i="31"/>
  <c r="AJ236" i="31" s="1"/>
  <c r="AT236" i="31"/>
  <c r="BE233" i="31"/>
  <c r="AK222" i="31"/>
  <c r="AL222" i="31" s="1"/>
  <c r="BD200" i="31"/>
  <c r="BE200" i="31" s="1"/>
  <c r="AI150" i="31"/>
  <c r="AJ150" i="31" s="1"/>
  <c r="AT150" i="31"/>
  <c r="BD147" i="31"/>
  <c r="BE147" i="31" s="1"/>
  <c r="AI110" i="31"/>
  <c r="AJ110" i="31" s="1"/>
  <c r="AT110" i="31"/>
  <c r="AK110" i="31"/>
  <c r="AL110" i="31" s="1"/>
  <c r="AI88" i="31"/>
  <c r="AJ88" i="31" s="1"/>
  <c r="AT88" i="31"/>
  <c r="AK88" i="31"/>
  <c r="AL88" i="31" s="1"/>
  <c r="BE255" i="31"/>
  <c r="BE254" i="31"/>
  <c r="AI250" i="31"/>
  <c r="AJ250" i="31" s="1"/>
  <c r="BE214" i="31"/>
  <c r="AK208" i="31"/>
  <c r="AL208" i="31" s="1"/>
  <c r="AI208" i="31"/>
  <c r="AJ208" i="31" s="1"/>
  <c r="AT208" i="31"/>
  <c r="BD196" i="31"/>
  <c r="BE196" i="31" s="1"/>
  <c r="BD183" i="31"/>
  <c r="BE183" i="31" s="1"/>
  <c r="AK252" i="31"/>
  <c r="AL252" i="31" s="1"/>
  <c r="AI228" i="31"/>
  <c r="AJ228" i="31" s="1"/>
  <c r="AT228" i="31"/>
  <c r="AI212" i="31"/>
  <c r="AJ212" i="31" s="1"/>
  <c r="AT212" i="31"/>
  <c r="AK212" i="31"/>
  <c r="AL212" i="31" s="1"/>
  <c r="AX201" i="31"/>
  <c r="AK192" i="31"/>
  <c r="AL192" i="31" s="1"/>
  <c r="AI192" i="31"/>
  <c r="AJ192" i="31" s="1"/>
  <c r="AT192" i="31"/>
  <c r="AI186" i="31"/>
  <c r="AJ186" i="31" s="1"/>
  <c r="AT186" i="31"/>
  <c r="BD180" i="31"/>
  <c r="BE180" i="31" s="1"/>
  <c r="BD167" i="31"/>
  <c r="BE167" i="31" s="1"/>
  <c r="AK152" i="31"/>
  <c r="AL152" i="31" s="1"/>
  <c r="AT152" i="31"/>
  <c r="AI152" i="31"/>
  <c r="AJ152" i="31" s="1"/>
  <c r="AI211" i="31"/>
  <c r="AJ211" i="31" s="1"/>
  <c r="AT211" i="31"/>
  <c r="AK193" i="31"/>
  <c r="AL193" i="31" s="1"/>
  <c r="AK177" i="31"/>
  <c r="AL177" i="31" s="1"/>
  <c r="AK161" i="31"/>
  <c r="AL161" i="31" s="1"/>
  <c r="AI145" i="31"/>
  <c r="AJ145" i="31" s="1"/>
  <c r="AK145" i="31"/>
  <c r="AL145" i="31" s="1"/>
  <c r="AK144" i="31"/>
  <c r="AL144" i="31" s="1"/>
  <c r="AT144" i="31"/>
  <c r="BD144" i="31"/>
  <c r="BE144" i="31" s="1"/>
  <c r="BD121" i="31"/>
  <c r="BE121" i="31" s="1"/>
  <c r="AI97" i="31"/>
  <c r="AJ97" i="31" s="1"/>
  <c r="AT97" i="31"/>
  <c r="AI206" i="31"/>
  <c r="AJ206" i="31" s="1"/>
  <c r="AT206" i="31"/>
  <c r="BE204" i="31"/>
  <c r="AI190" i="31"/>
  <c r="AJ190" i="31" s="1"/>
  <c r="AT190" i="31"/>
  <c r="BE188" i="31"/>
  <c r="AI174" i="31"/>
  <c r="AJ174" i="31" s="1"/>
  <c r="AT174" i="31"/>
  <c r="BE172" i="31"/>
  <c r="AI158" i="31"/>
  <c r="AJ158" i="31" s="1"/>
  <c r="AT158" i="31"/>
  <c r="BE156" i="31"/>
  <c r="AI142" i="31"/>
  <c r="AJ142" i="31" s="1"/>
  <c r="AT142" i="31"/>
  <c r="AK142" i="31"/>
  <c r="AL142" i="31" s="1"/>
  <c r="AT141" i="31"/>
  <c r="AK141" i="31"/>
  <c r="AL141" i="31" s="1"/>
  <c r="AI126" i="31"/>
  <c r="AJ126" i="31" s="1"/>
  <c r="AT126" i="31"/>
  <c r="AK126" i="31"/>
  <c r="AL126" i="31" s="1"/>
  <c r="AK120" i="31"/>
  <c r="AL120" i="31" s="1"/>
  <c r="AT120" i="31"/>
  <c r="AI120" i="31"/>
  <c r="AJ120" i="31" s="1"/>
  <c r="BD112" i="31"/>
  <c r="BE112" i="31" s="1"/>
  <c r="BD68" i="31"/>
  <c r="BE68" i="31" s="1"/>
  <c r="AI213" i="31"/>
  <c r="AJ213" i="31" s="1"/>
  <c r="AT213" i="31"/>
  <c r="AI204" i="31"/>
  <c r="AJ204" i="31" s="1"/>
  <c r="AT200" i="31"/>
  <c r="AI188" i="31"/>
  <c r="AJ188" i="31" s="1"/>
  <c r="AT184" i="31"/>
  <c r="AI172" i="31"/>
  <c r="AJ172" i="31" s="1"/>
  <c r="AT168" i="31"/>
  <c r="AI156" i="31"/>
  <c r="AJ156" i="31" s="1"/>
  <c r="AT145" i="31"/>
  <c r="AI210" i="31"/>
  <c r="AJ210" i="31" s="1"/>
  <c r="AT210" i="31"/>
  <c r="BE208" i="31"/>
  <c r="AI194" i="31"/>
  <c r="AJ194" i="31" s="1"/>
  <c r="AT194" i="31"/>
  <c r="BE192" i="31"/>
  <c r="AI178" i="31"/>
  <c r="AJ178" i="31" s="1"/>
  <c r="AT178" i="31"/>
  <c r="BE176" i="31"/>
  <c r="AI162" i="31"/>
  <c r="AJ162" i="31" s="1"/>
  <c r="AT162" i="31"/>
  <c r="BE160" i="31"/>
  <c r="BD141" i="31"/>
  <c r="BE141" i="31" s="1"/>
  <c r="BD125" i="31"/>
  <c r="BE125" i="31" s="1"/>
  <c r="AT121" i="31"/>
  <c r="AI121" i="31"/>
  <c r="AJ121" i="31" s="1"/>
  <c r="AK121" i="31"/>
  <c r="AL121" i="31" s="1"/>
  <c r="AT109" i="31"/>
  <c r="AI109" i="31"/>
  <c r="AJ109" i="31" s="1"/>
  <c r="AK109" i="31"/>
  <c r="AL109" i="31" s="1"/>
  <c r="AT105" i="31"/>
  <c r="AK105" i="31"/>
  <c r="AL105" i="31" s="1"/>
  <c r="AI98" i="31"/>
  <c r="AJ98" i="31" s="1"/>
  <c r="AT98" i="31"/>
  <c r="AK98" i="31"/>
  <c r="AL98" i="31" s="1"/>
  <c r="AX92" i="31"/>
  <c r="AT204" i="31"/>
  <c r="AT188" i="31"/>
  <c r="AT172" i="31"/>
  <c r="AT156" i="31"/>
  <c r="AK148" i="31"/>
  <c r="AL148" i="31" s="1"/>
  <c r="AI148" i="31"/>
  <c r="AJ148" i="31" s="1"/>
  <c r="AI146" i="31"/>
  <c r="AJ146" i="31" s="1"/>
  <c r="AT146" i="31"/>
  <c r="AX133" i="31"/>
  <c r="AK64" i="31"/>
  <c r="AL64" i="31" s="1"/>
  <c r="AT64" i="31"/>
  <c r="AI64" i="31"/>
  <c r="AJ64" i="31" s="1"/>
  <c r="AK133" i="31"/>
  <c r="AL133" i="31" s="1"/>
  <c r="AT129" i="31"/>
  <c r="BE128" i="31"/>
  <c r="AT125" i="31"/>
  <c r="AI125" i="31"/>
  <c r="AJ125" i="31" s="1"/>
  <c r="BD97" i="31"/>
  <c r="BE97" i="31" s="1"/>
  <c r="AI94" i="31"/>
  <c r="AJ94" i="31" s="1"/>
  <c r="AT94" i="31"/>
  <c r="AK94" i="31"/>
  <c r="AL94" i="31" s="1"/>
  <c r="BE140" i="31"/>
  <c r="BD133" i="31"/>
  <c r="BE133" i="31" s="1"/>
  <c r="BE96" i="31"/>
  <c r="BD79" i="31"/>
  <c r="BE79" i="31" s="1"/>
  <c r="AI70" i="31"/>
  <c r="AJ70" i="31" s="1"/>
  <c r="AT70" i="31"/>
  <c r="AK70" i="31"/>
  <c r="AL70" i="31" s="1"/>
  <c r="BE127" i="31"/>
  <c r="BE124" i="31"/>
  <c r="BD117" i="31"/>
  <c r="BE117" i="31" s="1"/>
  <c r="BE152" i="31"/>
  <c r="BE137" i="31"/>
  <c r="AI137" i="31"/>
  <c r="AJ137" i="31" s="1"/>
  <c r="AI130" i="31"/>
  <c r="AJ130" i="31" s="1"/>
  <c r="AT130" i="31"/>
  <c r="AK129" i="31"/>
  <c r="AL129" i="31" s="1"/>
  <c r="AX115" i="31"/>
  <c r="BE111" i="31"/>
  <c r="BE108" i="31"/>
  <c r="BD101" i="31"/>
  <c r="BE101" i="31" s="1"/>
  <c r="BE143" i="31"/>
  <c r="AT140" i="31"/>
  <c r="AI114" i="31"/>
  <c r="AJ114" i="31" s="1"/>
  <c r="AT114" i="31"/>
  <c r="AT104" i="31"/>
  <c r="BE95" i="31"/>
  <c r="BE91" i="31"/>
  <c r="AK76" i="31"/>
  <c r="AL76" i="31" s="1"/>
  <c r="AI76" i="31"/>
  <c r="AJ76" i="31" s="1"/>
  <c r="AT76" i="31"/>
  <c r="AI66" i="31"/>
  <c r="AJ66" i="31" s="1"/>
  <c r="AT66" i="31"/>
  <c r="AK66" i="31"/>
  <c r="AL66" i="31" s="1"/>
  <c r="AI44" i="31"/>
  <c r="AJ44" i="31" s="1"/>
  <c r="AT44" i="31"/>
  <c r="AK44" i="31"/>
  <c r="AL44" i="31" s="1"/>
  <c r="BD39" i="31"/>
  <c r="BE39" i="31" s="1"/>
  <c r="AK86" i="31"/>
  <c r="AL86" i="31" s="1"/>
  <c r="AI86" i="31"/>
  <c r="AJ86" i="31" s="1"/>
  <c r="AT86" i="31"/>
  <c r="BD49" i="31"/>
  <c r="BE49" i="31" s="1"/>
  <c r="AI134" i="31"/>
  <c r="AJ134" i="31" s="1"/>
  <c r="AT134" i="31"/>
  <c r="BE132" i="31"/>
  <c r="AI118" i="31"/>
  <c r="AJ118" i="31" s="1"/>
  <c r="AT118" i="31"/>
  <c r="BE116" i="31"/>
  <c r="AI102" i="31"/>
  <c r="AJ102" i="31" s="1"/>
  <c r="AT102" i="31"/>
  <c r="BE100" i="31"/>
  <c r="BE89" i="31"/>
  <c r="BE87" i="31"/>
  <c r="AI82" i="31"/>
  <c r="AJ82" i="31" s="1"/>
  <c r="AT82" i="31"/>
  <c r="AK82" i="31"/>
  <c r="AL82" i="31" s="1"/>
  <c r="BD67" i="31"/>
  <c r="BE67" i="31" s="1"/>
  <c r="BD55" i="31"/>
  <c r="BE55" i="31" s="1"/>
  <c r="BD64" i="31"/>
  <c r="BE64" i="31" s="1"/>
  <c r="AK60" i="31"/>
  <c r="AL60" i="31" s="1"/>
  <c r="AI60" i="31"/>
  <c r="AJ60" i="31" s="1"/>
  <c r="AT60" i="31"/>
  <c r="BD37" i="31"/>
  <c r="BE37" i="31" s="1"/>
  <c r="AI138" i="31"/>
  <c r="AJ138" i="31" s="1"/>
  <c r="AT138" i="31"/>
  <c r="BE136" i="31"/>
  <c r="AI122" i="31"/>
  <c r="AJ122" i="31" s="1"/>
  <c r="AT122" i="31"/>
  <c r="BE120" i="31"/>
  <c r="AI106" i="31"/>
  <c r="AJ106" i="31" s="1"/>
  <c r="AT106" i="31"/>
  <c r="BE104" i="31"/>
  <c r="BD92" i="31"/>
  <c r="BE92" i="31" s="1"/>
  <c r="AI92" i="31"/>
  <c r="AJ92" i="31" s="1"/>
  <c r="AK92" i="31"/>
  <c r="AL92" i="31" s="1"/>
  <c r="BD81" i="31"/>
  <c r="BE81" i="31" s="1"/>
  <c r="BE78" i="31"/>
  <c r="AI52" i="31"/>
  <c r="AJ52" i="31" s="1"/>
  <c r="AT52" i="31"/>
  <c r="AK52" i="31"/>
  <c r="AL52" i="31" s="1"/>
  <c r="AI48" i="31"/>
  <c r="AJ48" i="31" s="1"/>
  <c r="AT48" i="31"/>
  <c r="AK48" i="31"/>
  <c r="AL48" i="31" s="1"/>
  <c r="BE36" i="31"/>
  <c r="AI68" i="31"/>
  <c r="AJ68" i="31" s="1"/>
  <c r="BE51" i="31"/>
  <c r="BE47" i="31"/>
  <c r="BE45" i="31"/>
  <c r="AX41" i="31"/>
  <c r="AK34" i="31"/>
  <c r="AL34" i="31" s="1"/>
  <c r="AI34" i="31"/>
  <c r="AJ34" i="31" s="1"/>
  <c r="AT34" i="31"/>
  <c r="BD31" i="31"/>
  <c r="BE31" i="31" s="1"/>
  <c r="AI74" i="31"/>
  <c r="AJ74" i="31" s="1"/>
  <c r="AT74" i="31"/>
  <c r="BE72" i="31"/>
  <c r="AI58" i="31"/>
  <c r="AJ58" i="31" s="1"/>
  <c r="AT58" i="31"/>
  <c r="BE56" i="31"/>
  <c r="AI56" i="31"/>
  <c r="AJ56" i="31" s="1"/>
  <c r="AT56" i="31"/>
  <c r="AK56" i="31"/>
  <c r="AL56" i="31" s="1"/>
  <c r="AI54" i="31"/>
  <c r="AJ54" i="31" s="1"/>
  <c r="AT54" i="31"/>
  <c r="AK54" i="31"/>
  <c r="AL54" i="31" s="1"/>
  <c r="AX43" i="31"/>
  <c r="AI36" i="31"/>
  <c r="AJ36" i="31" s="1"/>
  <c r="AT36" i="31"/>
  <c r="AK36" i="31"/>
  <c r="AL36" i="31" s="1"/>
  <c r="AT90" i="31"/>
  <c r="BE82" i="31"/>
  <c r="AT80" i="31"/>
  <c r="AX72" i="31"/>
  <c r="AI72" i="31"/>
  <c r="AJ72" i="31" s="1"/>
  <c r="AK69" i="31"/>
  <c r="AL69" i="31" s="1"/>
  <c r="AT68" i="31"/>
  <c r="AK50" i="31"/>
  <c r="AL50" i="31" s="1"/>
  <c r="AI50" i="31"/>
  <c r="AJ50" i="31" s="1"/>
  <c r="AT50" i="31"/>
  <c r="BE44" i="31"/>
  <c r="AT89" i="31"/>
  <c r="AT79" i="31"/>
  <c r="BE76" i="31"/>
  <c r="BE73" i="31"/>
  <c r="AI62" i="31"/>
  <c r="AJ62" i="31" s="1"/>
  <c r="AT62" i="31"/>
  <c r="BE60" i="31"/>
  <c r="BE57" i="31"/>
  <c r="BE53" i="31"/>
  <c r="AK42" i="31"/>
  <c r="AL42" i="31" s="1"/>
  <c r="AI42" i="31"/>
  <c r="AJ42" i="31" s="1"/>
  <c r="AT42" i="31"/>
  <c r="AX33" i="31"/>
  <c r="AK40" i="31"/>
  <c r="AL40" i="31" s="1"/>
  <c r="AK32" i="31"/>
  <c r="AL32" i="31" s="1"/>
  <c r="AK46" i="31"/>
  <c r="AL46" i="31" s="1"/>
  <c r="AX45" i="31"/>
  <c r="AT40" i="31"/>
  <c r="AK38" i="31"/>
  <c r="AL38" i="31" s="1"/>
  <c r="AX37" i="31"/>
  <c r="AT32" i="31"/>
  <c r="AK30" i="31"/>
  <c r="AL30" i="31" s="1"/>
  <c r="BE41" i="31"/>
  <c r="BE33" i="31"/>
  <c r="AT31" i="31"/>
  <c r="AT46" i="31"/>
  <c r="AT38" i="31"/>
  <c r="BE32" i="31"/>
  <c r="AT30" i="31"/>
  <c r="AX268" i="31" l="1"/>
  <c r="AX79" i="31"/>
  <c r="AX140" i="31"/>
  <c r="AX200" i="31"/>
  <c r="AX186" i="31"/>
  <c r="AX228" i="31"/>
  <c r="AX208" i="31"/>
  <c r="AX182" i="31"/>
  <c r="AX244" i="31"/>
  <c r="AX160" i="31"/>
  <c r="AX216" i="31"/>
  <c r="AX313" i="31"/>
  <c r="AX243" i="31"/>
  <c r="AX316" i="31"/>
  <c r="AX371" i="31"/>
  <c r="AX403" i="31"/>
  <c r="AX68" i="31"/>
  <c r="AX106" i="31"/>
  <c r="AX156" i="31"/>
  <c r="AX162" i="31"/>
  <c r="AX194" i="31"/>
  <c r="AX120" i="31"/>
  <c r="AX152" i="31"/>
  <c r="AX212" i="31"/>
  <c r="AX311" i="31"/>
  <c r="AX280" i="31"/>
  <c r="AX321" i="31"/>
  <c r="AX338" i="31"/>
  <c r="AX385" i="31"/>
  <c r="AX372" i="31"/>
  <c r="AX295" i="31"/>
  <c r="AX405" i="31"/>
  <c r="AX289" i="31"/>
  <c r="AX52" i="31"/>
  <c r="AX82" i="31"/>
  <c r="AX70" i="31"/>
  <c r="AX145" i="31"/>
  <c r="AX192" i="31"/>
  <c r="AX88" i="31"/>
  <c r="AX262" i="31"/>
  <c r="AX356" i="31"/>
  <c r="AX324" i="31"/>
  <c r="AX381" i="31"/>
  <c r="AX263" i="31"/>
  <c r="AX323" i="31"/>
  <c r="AX306" i="31"/>
  <c r="AX339" i="31"/>
  <c r="AX429" i="31"/>
  <c r="AX393" i="31"/>
  <c r="AX335" i="31"/>
  <c r="AX282" i="31"/>
  <c r="AX413" i="31"/>
  <c r="AX308" i="31"/>
  <c r="AX80" i="31"/>
  <c r="AX34" i="31"/>
  <c r="AX76" i="31"/>
  <c r="AX94" i="31"/>
  <c r="AX125" i="31"/>
  <c r="AX105" i="31"/>
  <c r="AX97" i="31"/>
  <c r="AX222" i="31"/>
  <c r="AX198" i="31"/>
  <c r="AX270" i="31"/>
  <c r="AX254" i="31"/>
  <c r="AX389" i="31"/>
  <c r="AX327" i="31"/>
  <c r="AX331" i="31"/>
  <c r="AX397" i="31"/>
  <c r="AX387" i="31"/>
  <c r="AX400" i="31"/>
  <c r="AX310" i="31"/>
  <c r="AX408" i="31"/>
  <c r="AX46" i="31"/>
  <c r="AX30" i="31"/>
  <c r="AX54" i="31"/>
  <c r="AX122" i="31"/>
  <c r="AX86" i="31"/>
  <c r="AX146" i="31"/>
  <c r="AX190" i="31"/>
  <c r="AX211" i="31"/>
  <c r="AX164" i="31"/>
  <c r="AX202" i="31"/>
  <c r="AX252" i="31"/>
  <c r="AX273" i="31"/>
  <c r="AX276" i="31"/>
  <c r="AX291" i="31"/>
  <c r="AX332" i="31"/>
  <c r="AX364" i="31"/>
  <c r="AX271" i="31"/>
  <c r="AX180" i="31"/>
  <c r="AX255" i="31"/>
  <c r="AX395" i="31"/>
  <c r="AX340" i="31"/>
  <c r="AX411" i="31"/>
  <c r="AX348" i="31"/>
  <c r="AX36" i="31"/>
  <c r="AX292" i="31"/>
  <c r="AX209" i="31"/>
  <c r="AX370" i="31"/>
  <c r="AX60" i="31"/>
  <c r="AX134" i="31"/>
  <c r="AX114" i="31"/>
  <c r="AX129" i="31"/>
  <c r="AX210" i="31"/>
  <c r="AX110" i="31"/>
  <c r="AX166" i="31"/>
  <c r="AX224" i="31"/>
  <c r="AX281" i="31"/>
  <c r="AX315" i="31"/>
  <c r="AX326" i="31"/>
  <c r="AX423" i="31"/>
  <c r="AX284" i="31"/>
  <c r="AX325" i="31"/>
  <c r="AX170" i="31"/>
  <c r="AX38" i="31"/>
  <c r="AX109" i="31"/>
  <c r="AX184" i="31"/>
  <c r="AX158" i="31"/>
  <c r="AX154" i="31"/>
  <c r="AX196" i="31"/>
  <c r="AX272" i="31"/>
  <c r="AX319" i="31"/>
  <c r="AX260" i="31"/>
  <c r="AX267" i="31"/>
  <c r="AX303" i="31"/>
  <c r="AX113" i="31"/>
  <c r="AX176" i="31"/>
  <c r="AX421" i="31"/>
  <c r="C28" i="14" l="1"/>
  <c r="J5" i="13" l="1"/>
  <c r="AH28" i="31" l="1"/>
  <c r="AG28" i="31"/>
  <c r="AH27" i="31"/>
  <c r="AG27" i="31"/>
  <c r="AH26" i="31"/>
  <c r="AG26" i="31"/>
  <c r="AH25" i="31"/>
  <c r="AG25" i="31"/>
  <c r="AH24" i="31"/>
  <c r="AG24" i="31"/>
  <c r="AH23" i="31"/>
  <c r="AG23" i="31"/>
  <c r="AO22" i="31"/>
  <c r="AO23" i="31" s="1"/>
  <c r="AO24" i="31" s="1"/>
  <c r="AO30" i="31" s="1"/>
  <c r="AH22" i="31"/>
  <c r="AG22" i="31"/>
  <c r="AH21" i="31"/>
  <c r="AG21" i="31"/>
  <c r="AH4" i="31"/>
  <c r="AK4" i="31" s="1"/>
  <c r="AG4" i="31"/>
  <c r="AO31" i="31" l="1"/>
  <c r="AN30" i="31"/>
  <c r="AQ30" i="31" s="1"/>
  <c r="AP30" i="31" s="1"/>
  <c r="AI4" i="31"/>
  <c r="AO25" i="31"/>
  <c r="AO32" i="31" l="1"/>
  <c r="AN31" i="31"/>
  <c r="AQ31" i="31" s="1"/>
  <c r="AP31" i="31" s="1"/>
  <c r="BE438" i="31"/>
  <c r="AN32" i="31" l="1"/>
  <c r="AQ32" i="31" s="1"/>
  <c r="AP32" i="31" s="1"/>
  <c r="AO33" i="31"/>
  <c r="AN33" i="31" l="1"/>
  <c r="AQ33" i="31" s="1"/>
  <c r="AP33" i="31" s="1"/>
  <c r="AO34" i="31"/>
  <c r="F38" i="6"/>
  <c r="F28" i="6"/>
  <c r="F29" i="6"/>
  <c r="F30" i="6"/>
  <c r="F31" i="6"/>
  <c r="F32" i="6"/>
  <c r="F33" i="6"/>
  <c r="F34" i="6"/>
  <c r="F35" i="6"/>
  <c r="F36" i="6"/>
  <c r="F37" i="6"/>
  <c r="F27" i="6"/>
  <c r="AN34" i="31" l="1"/>
  <c r="AQ34" i="31" s="1"/>
  <c r="AP34" i="31" s="1"/>
  <c r="AO35" i="31"/>
  <c r="AN35" i="31" l="1"/>
  <c r="AQ35" i="31" s="1"/>
  <c r="AP35" i="31" s="1"/>
  <c r="AO36" i="31"/>
  <c r="L4" i="21"/>
  <c r="L5" i="21"/>
  <c r="K4" i="21" l="1"/>
  <c r="M4" i="21"/>
  <c r="Q4" i="21"/>
  <c r="P4" i="21"/>
  <c r="M5" i="21"/>
  <c r="K5" i="21"/>
  <c r="Q5" i="21"/>
  <c r="P5" i="21"/>
  <c r="J5" i="21"/>
  <c r="I5" i="21"/>
  <c r="J4" i="21"/>
  <c r="I4" i="21"/>
  <c r="AN36" i="31"/>
  <c r="AQ36" i="31" s="1"/>
  <c r="AP36" i="31" s="1"/>
  <c r="AO37" i="31"/>
  <c r="C3" i="3"/>
  <c r="C4" i="3"/>
  <c r="C5" i="3"/>
  <c r="C6" i="3"/>
  <c r="C7" i="3"/>
  <c r="C8" i="3"/>
  <c r="C9" i="3"/>
  <c r="C10" i="3"/>
  <c r="C11" i="3"/>
  <c r="C12" i="3"/>
  <c r="C13" i="3"/>
  <c r="C14" i="3"/>
  <c r="C15" i="3"/>
  <c r="F15" i="21"/>
  <c r="F14" i="21"/>
  <c r="F13" i="21"/>
  <c r="D5" i="21" l="1"/>
  <c r="D4" i="21"/>
  <c r="C4" i="21" s="1"/>
  <c r="G5" i="14"/>
  <c r="C5" i="21"/>
  <c r="AN37" i="31"/>
  <c r="AQ37" i="31" s="1"/>
  <c r="AO38" i="31"/>
  <c r="G4" i="14" l="1"/>
  <c r="AO39" i="31"/>
  <c r="AN38" i="31"/>
  <c r="AQ38" i="31" s="1"/>
  <c r="AP38" i="31" s="1"/>
  <c r="AP37" i="31"/>
  <c r="E3" i="14"/>
  <c r="K3" i="14" l="1"/>
  <c r="I3" i="14"/>
  <c r="J3" i="14"/>
  <c r="L3" i="14"/>
  <c r="AO40" i="31"/>
  <c r="AN39" i="31"/>
  <c r="AQ39" i="31" s="1"/>
  <c r="AP39" i="31" s="1"/>
  <c r="D11" i="6"/>
  <c r="D10" i="6"/>
  <c r="D9" i="6"/>
  <c r="D6" i="6"/>
  <c r="D5" i="6"/>
  <c r="E5" i="6" s="1"/>
  <c r="D4" i="6"/>
  <c r="E4" i="6" s="1"/>
  <c r="G3" i="3"/>
  <c r="G4" i="3"/>
  <c r="E5" i="3"/>
  <c r="E6" i="3"/>
  <c r="E7" i="3"/>
  <c r="E8" i="3"/>
  <c r="J9" i="3"/>
  <c r="J10" i="3"/>
  <c r="J11" i="3"/>
  <c r="J12" i="3"/>
  <c r="J13" i="3"/>
  <c r="J14" i="3"/>
  <c r="I15" i="3"/>
  <c r="L15" i="3" s="1"/>
  <c r="B2" i="3"/>
  <c r="C2" i="3" s="1"/>
  <c r="C43" i="14"/>
  <c r="AN40" i="31" l="1"/>
  <c r="AQ40" i="31" s="1"/>
  <c r="AP40" i="31" s="1"/>
  <c r="AO41" i="31"/>
  <c r="L3" i="3"/>
  <c r="J3" i="3"/>
  <c r="L4" i="3"/>
  <c r="J4" i="3"/>
  <c r="G2" i="3"/>
  <c r="G16" i="3" s="1"/>
  <c r="J2" i="3"/>
  <c r="J16" i="3" s="1"/>
  <c r="F2" i="3"/>
  <c r="H2" i="3"/>
  <c r="E2" i="3"/>
  <c r="I2" i="3"/>
  <c r="E3" i="3"/>
  <c r="F3" i="3"/>
  <c r="H4" i="3"/>
  <c r="M3" i="3"/>
  <c r="M4" i="3"/>
  <c r="I4" i="3"/>
  <c r="K3" i="3"/>
  <c r="K4" i="3"/>
  <c r="I3" i="3"/>
  <c r="E4" i="3"/>
  <c r="H3" i="3"/>
  <c r="F4" i="3"/>
  <c r="AN41" i="31" l="1"/>
  <c r="AQ41" i="31" s="1"/>
  <c r="AP41" i="31" s="1"/>
  <c r="AO42" i="31"/>
  <c r="H16" i="3"/>
  <c r="K2" i="3"/>
  <c r="F16" i="3"/>
  <c r="I16" i="3"/>
  <c r="E16" i="3"/>
  <c r="E17" i="3" s="1"/>
  <c r="T4" i="14" s="1"/>
  <c r="AS436" i="27"/>
  <c r="AW436" i="27" s="1"/>
  <c r="AS435" i="27"/>
  <c r="AW435" i="27" s="1"/>
  <c r="AJ434" i="27"/>
  <c r="AK434" i="27" s="1"/>
  <c r="AJ433" i="27"/>
  <c r="AK433" i="27" s="1"/>
  <c r="AJ431" i="27"/>
  <c r="AK431" i="27" s="1"/>
  <c r="AJ430" i="27"/>
  <c r="AK430" i="27" s="1"/>
  <c r="AS429" i="27"/>
  <c r="AW429" i="27" s="1"/>
  <c r="AH428" i="27"/>
  <c r="AI428" i="27" s="1"/>
  <c r="AS427" i="27"/>
  <c r="AW427" i="27" s="1"/>
  <c r="AS426" i="27"/>
  <c r="AW426" i="27" s="1"/>
  <c r="AJ425" i="27"/>
  <c r="AK425" i="27" s="1"/>
  <c r="AH423" i="27"/>
  <c r="AI423" i="27" s="1"/>
  <c r="AS420" i="27"/>
  <c r="AW420" i="27" s="1"/>
  <c r="AS419" i="27"/>
  <c r="AW419" i="27" s="1"/>
  <c r="AS418" i="27"/>
  <c r="AW418" i="27" s="1"/>
  <c r="AJ417" i="27"/>
  <c r="AK417" i="27" s="1"/>
  <c r="AH413" i="27"/>
  <c r="AI413" i="27" s="1"/>
  <c r="AS412" i="27"/>
  <c r="AW412" i="27" s="1"/>
  <c r="AS411" i="27"/>
  <c r="AW411" i="27" s="1"/>
  <c r="AS410" i="27"/>
  <c r="AW410" i="27" s="1"/>
  <c r="AJ409" i="27"/>
  <c r="AK409" i="27" s="1"/>
  <c r="AJ407" i="27"/>
  <c r="AK407" i="27" s="1"/>
  <c r="AJ406" i="27"/>
  <c r="AK406" i="27" s="1"/>
  <c r="AJ405" i="27"/>
  <c r="AK405" i="27" s="1"/>
  <c r="AH404" i="27"/>
  <c r="AI404" i="27" s="1"/>
  <c r="AS403" i="27"/>
  <c r="AW403" i="27" s="1"/>
  <c r="AS402" i="27"/>
  <c r="AW402" i="27" s="1"/>
  <c r="AJ401" i="27"/>
  <c r="AK401" i="27" s="1"/>
  <c r="AJ398" i="27"/>
  <c r="AK398" i="27" s="1"/>
  <c r="AJ397" i="27"/>
  <c r="AK397" i="27" s="1"/>
  <c r="AS396" i="27"/>
  <c r="AW396" i="27" s="1"/>
  <c r="AS395" i="27"/>
  <c r="AW395" i="27" s="1"/>
  <c r="AJ393" i="27"/>
  <c r="AK393" i="27" s="1"/>
  <c r="AJ391" i="27"/>
  <c r="AK391" i="27" s="1"/>
  <c r="AJ390" i="27"/>
  <c r="AK390" i="27" s="1"/>
  <c r="AH389" i="27"/>
  <c r="AI389" i="27" s="1"/>
  <c r="AJ388" i="27"/>
  <c r="AK388" i="27" s="1"/>
  <c r="AS386" i="27"/>
  <c r="AJ385" i="27"/>
  <c r="AK385" i="27" s="1"/>
  <c r="AJ383" i="27"/>
  <c r="AK383" i="27" s="1"/>
  <c r="AJ382" i="27"/>
  <c r="AK382" i="27" s="1"/>
  <c r="AJ380" i="27"/>
  <c r="AK380" i="27" s="1"/>
  <c r="AJ379" i="27"/>
  <c r="AK379" i="27" s="1"/>
  <c r="AS378" i="27"/>
  <c r="AS377" i="27"/>
  <c r="AS376" i="27"/>
  <c r="AJ375" i="27"/>
  <c r="AK375" i="27" s="1"/>
  <c r="AJ372" i="27"/>
  <c r="AK372" i="27" s="1"/>
  <c r="AS370" i="27"/>
  <c r="AS369" i="27"/>
  <c r="AS368" i="27"/>
  <c r="AJ367" i="27"/>
  <c r="AK367" i="27" s="1"/>
  <c r="AJ366" i="27"/>
  <c r="AK366" i="27" s="1"/>
  <c r="AJ364" i="27"/>
  <c r="AK364" i="27" s="1"/>
  <c r="AH362" i="27"/>
  <c r="AI362" i="27" s="1"/>
  <c r="AJ359" i="27"/>
  <c r="AK359" i="27" s="1"/>
  <c r="AS357" i="27"/>
  <c r="AH356" i="27"/>
  <c r="AI356" i="27" s="1"/>
  <c r="AJ350" i="27"/>
  <c r="AK350" i="27" s="1"/>
  <c r="AS348" i="27"/>
  <c r="AS347" i="27"/>
  <c r="AH345" i="27"/>
  <c r="AI345" i="27" s="1"/>
  <c r="AH343" i="27"/>
  <c r="AI343" i="27" s="1"/>
  <c r="AH341" i="27"/>
  <c r="AI341" i="27" s="1"/>
  <c r="AS340" i="27"/>
  <c r="AS339" i="27"/>
  <c r="AJ337" i="27"/>
  <c r="AK337" i="27" s="1"/>
  <c r="AH335" i="27"/>
  <c r="AI335" i="27" s="1"/>
  <c r="AJ333" i="27"/>
  <c r="AK333" i="27" s="1"/>
  <c r="AS332" i="27"/>
  <c r="AS331" i="27"/>
  <c r="AJ329" i="27"/>
  <c r="AK329" i="27" s="1"/>
  <c r="AS327" i="27"/>
  <c r="AS325" i="27"/>
  <c r="AS324" i="27"/>
  <c r="AJ321" i="27"/>
  <c r="AK321" i="27" s="1"/>
  <c r="AJ320" i="27"/>
  <c r="AK320" i="27" s="1"/>
  <c r="AJ319" i="27"/>
  <c r="AK319" i="27" s="1"/>
  <c r="AJ317" i="27"/>
  <c r="AK317" i="27" s="1"/>
  <c r="AS316" i="27"/>
  <c r="AS315" i="27"/>
  <c r="AS314" i="27"/>
  <c r="AJ313" i="27"/>
  <c r="AK313" i="27" s="1"/>
  <c r="AJ312" i="27"/>
  <c r="AK312" i="27" s="1"/>
  <c r="AJ310" i="27"/>
  <c r="AK310" i="27" s="1"/>
  <c r="AJ309" i="27"/>
  <c r="AK309" i="27" s="1"/>
  <c r="AJ308" i="27"/>
  <c r="AK308" i="27" s="1"/>
  <c r="AS306" i="27"/>
  <c r="AS305" i="27"/>
  <c r="AJ304" i="27"/>
  <c r="AK304" i="27" s="1"/>
  <c r="AJ302" i="27"/>
  <c r="AK302" i="27" s="1"/>
  <c r="AJ301" i="27"/>
  <c r="AK301" i="27" s="1"/>
  <c r="AS300" i="27"/>
  <c r="AS299" i="27"/>
  <c r="AJ297" i="27"/>
  <c r="AK297" i="27" s="1"/>
  <c r="AJ295" i="27"/>
  <c r="AK295" i="27" s="1"/>
  <c r="AJ294" i="27"/>
  <c r="AK294" i="27" s="1"/>
  <c r="AJ293" i="27"/>
  <c r="AK293" i="27" s="1"/>
  <c r="AH292" i="27"/>
  <c r="AI292" i="27" s="1"/>
  <c r="AJ291" i="27"/>
  <c r="AK291" i="27" s="1"/>
  <c r="AH290" i="27"/>
  <c r="AI290" i="27" s="1"/>
  <c r="AJ288" i="27"/>
  <c r="AK288" i="27" s="1"/>
  <c r="AS287" i="27"/>
  <c r="AS286" i="27"/>
  <c r="AS285" i="27"/>
  <c r="AS283" i="27"/>
  <c r="AJ282" i="27"/>
  <c r="AK282" i="27" s="1"/>
  <c r="AS278" i="27"/>
  <c r="AJ276" i="27"/>
  <c r="AK276" i="27" s="1"/>
  <c r="AJ274" i="27"/>
  <c r="AK274" i="27" s="1"/>
  <c r="AS271" i="27"/>
  <c r="AS270" i="27"/>
  <c r="AS269" i="27"/>
  <c r="AS267" i="27"/>
  <c r="AJ264" i="27"/>
  <c r="AK264" i="27" s="1"/>
  <c r="AS263" i="27"/>
  <c r="AJ261" i="27"/>
  <c r="AK261" i="27" s="1"/>
  <c r="AJ260" i="27"/>
  <c r="AK260" i="27" s="1"/>
  <c r="AS259" i="27"/>
  <c r="AJ257" i="27"/>
  <c r="AK257" i="27" s="1"/>
  <c r="AH256" i="27"/>
  <c r="AI256" i="27" s="1"/>
  <c r="AJ254" i="27"/>
  <c r="AK254" i="27" s="1"/>
  <c r="AJ252" i="27"/>
  <c r="AK252" i="27" s="1"/>
  <c r="AS251" i="27"/>
  <c r="AJ250" i="27"/>
  <c r="AK250" i="27" s="1"/>
  <c r="AS248" i="27"/>
  <c r="AJ246" i="27"/>
  <c r="AK246" i="27" s="1"/>
  <c r="AJ245" i="27"/>
  <c r="AK245" i="27" s="1"/>
  <c r="AH244" i="27"/>
  <c r="AI244" i="27" s="1"/>
  <c r="AJ242" i="27"/>
  <c r="AK242" i="27" s="1"/>
  <c r="AJ241" i="27"/>
  <c r="AK241" i="27" s="1"/>
  <c r="AS240" i="27"/>
  <c r="AJ237" i="27"/>
  <c r="AK237" i="27" s="1"/>
  <c r="AH236" i="27"/>
  <c r="AI236" i="27" s="1"/>
  <c r="AS235" i="27"/>
  <c r="AJ234" i="27"/>
  <c r="AK234" i="27" s="1"/>
  <c r="AJ233" i="27"/>
  <c r="AK233" i="27" s="1"/>
  <c r="AS232" i="27"/>
  <c r="AJ230" i="27"/>
  <c r="AK230" i="27" s="1"/>
  <c r="AS228" i="27"/>
  <c r="AS227" i="27"/>
  <c r="AJ226" i="27"/>
  <c r="AK226" i="27" s="1"/>
  <c r="AJ225" i="27"/>
  <c r="AK225" i="27" s="1"/>
  <c r="AS224" i="27"/>
  <c r="AH217" i="27"/>
  <c r="AI217" i="27" s="1"/>
  <c r="AJ215" i="27"/>
  <c r="AK215" i="27" s="1"/>
  <c r="AJ214" i="27"/>
  <c r="AK214" i="27" s="1"/>
  <c r="AJ212" i="27"/>
  <c r="AK212" i="27" s="1"/>
  <c r="AJ211" i="27"/>
  <c r="AK211" i="27" s="1"/>
  <c r="AH210" i="27"/>
  <c r="AI210" i="27" s="1"/>
  <c r="AS209" i="27"/>
  <c r="AH207" i="27"/>
  <c r="AI207" i="27" s="1"/>
  <c r="AJ206" i="27"/>
  <c r="AK206" i="27" s="1"/>
  <c r="AS205" i="27"/>
  <c r="AJ203" i="27"/>
  <c r="AK203" i="27" s="1"/>
  <c r="AS201" i="27"/>
  <c r="AH199" i="27"/>
  <c r="AI199" i="27" s="1"/>
  <c r="AH198" i="27"/>
  <c r="AI198" i="27" s="1"/>
  <c r="AS197" i="27"/>
  <c r="AS196" i="27"/>
  <c r="AJ195" i="27"/>
  <c r="AK195" i="27" s="1"/>
  <c r="AH194" i="27"/>
  <c r="AI194" i="27" s="1"/>
  <c r="AS193" i="27"/>
  <c r="AJ191" i="27"/>
  <c r="AK191" i="27" s="1"/>
  <c r="AJ190" i="27"/>
  <c r="AK190" i="27" s="1"/>
  <c r="AS189" i="27"/>
  <c r="AJ188" i="27"/>
  <c r="AK188" i="27" s="1"/>
  <c r="AH186" i="27"/>
  <c r="AI186" i="27" s="1"/>
  <c r="AH185" i="27"/>
  <c r="AI185" i="27" s="1"/>
  <c r="AS180" i="27"/>
  <c r="AJ179" i="27"/>
  <c r="AK179" i="27" s="1"/>
  <c r="AH178" i="27"/>
  <c r="AI178" i="27" s="1"/>
  <c r="AS177" i="27"/>
  <c r="AJ175" i="27"/>
  <c r="AK175" i="27" s="1"/>
  <c r="AH173" i="27"/>
  <c r="AI173" i="27" s="1"/>
  <c r="AS172" i="27"/>
  <c r="AJ170" i="27"/>
  <c r="AK170" i="27" s="1"/>
  <c r="AS169" i="27"/>
  <c r="AJ167" i="27"/>
  <c r="AK167" i="27" s="1"/>
  <c r="AJ164" i="27"/>
  <c r="AK164" i="27" s="1"/>
  <c r="AS163" i="27"/>
  <c r="AS161" i="27"/>
  <c r="AS160" i="27"/>
  <c r="AJ159" i="27"/>
  <c r="AK159" i="27" s="1"/>
  <c r="AJ157" i="27"/>
  <c r="AK157" i="27" s="1"/>
  <c r="AJ156" i="27"/>
  <c r="AK156" i="27" s="1"/>
  <c r="AH155" i="27"/>
  <c r="AI155" i="27" s="1"/>
  <c r="AS154" i="27"/>
  <c r="AS153" i="27"/>
  <c r="AS152" i="27"/>
  <c r="AJ151" i="27"/>
  <c r="AK151" i="27" s="1"/>
  <c r="AJ149" i="27"/>
  <c r="AK149" i="27" s="1"/>
  <c r="AJ147" i="27"/>
  <c r="AK147" i="27" s="1"/>
  <c r="AH146" i="27"/>
  <c r="AI146" i="27" s="1"/>
  <c r="AS144" i="27"/>
  <c r="AJ143" i="27"/>
  <c r="AK143" i="27" s="1"/>
  <c r="AJ141" i="27"/>
  <c r="AK141" i="27" s="1"/>
  <c r="AJ140" i="27"/>
  <c r="AK140" i="27" s="1"/>
  <c r="AH139" i="27"/>
  <c r="AI139" i="27" s="1"/>
  <c r="AS138" i="27"/>
  <c r="AS137" i="27"/>
  <c r="AJ136" i="27"/>
  <c r="AK136" i="27" s="1"/>
  <c r="AJ135" i="27"/>
  <c r="AK135" i="27" s="1"/>
  <c r="AH133" i="27"/>
  <c r="AI133" i="27" s="1"/>
  <c r="AJ132" i="27"/>
  <c r="AK132" i="27" s="1"/>
  <c r="AS130" i="27"/>
  <c r="AS129" i="27"/>
  <c r="AS128" i="27"/>
  <c r="AJ127" i="27"/>
  <c r="AK127" i="27" s="1"/>
  <c r="AJ125" i="27"/>
  <c r="AK125" i="27" s="1"/>
  <c r="AJ124" i="27"/>
  <c r="AK124" i="27" s="1"/>
  <c r="AS123" i="27"/>
  <c r="AH122" i="27"/>
  <c r="AI122" i="27" s="1"/>
  <c r="AS121" i="27"/>
  <c r="AJ120" i="27"/>
  <c r="AK120" i="27" s="1"/>
  <c r="AJ117" i="27"/>
  <c r="AK117" i="27" s="1"/>
  <c r="AH115" i="27"/>
  <c r="AI115" i="27" s="1"/>
  <c r="AS114" i="27"/>
  <c r="AS113" i="27"/>
  <c r="AH112" i="27"/>
  <c r="AI112" i="27" s="1"/>
  <c r="AJ109" i="27"/>
  <c r="AK109" i="27" s="1"/>
  <c r="AJ108" i="27"/>
  <c r="AK108" i="27" s="1"/>
  <c r="AJ106" i="27"/>
  <c r="AK106" i="27" s="1"/>
  <c r="AS105" i="27"/>
  <c r="AS104" i="27"/>
  <c r="AS102" i="27"/>
  <c r="AJ101" i="27"/>
  <c r="AK101" i="27" s="1"/>
  <c r="AJ99" i="27"/>
  <c r="AK99" i="27" s="1"/>
  <c r="AH98" i="27"/>
  <c r="AI98" i="27" s="1"/>
  <c r="AJ96" i="27"/>
  <c r="AK96" i="27" s="1"/>
  <c r="AS95" i="27"/>
  <c r="AS94" i="27"/>
  <c r="AJ93" i="27"/>
  <c r="AK93" i="27" s="1"/>
  <c r="AJ91" i="27"/>
  <c r="AK91" i="27" s="1"/>
  <c r="AH90" i="27"/>
  <c r="AI90" i="27" s="1"/>
  <c r="AS89" i="27"/>
  <c r="AS86" i="27"/>
  <c r="AJ82" i="27"/>
  <c r="AK82" i="27" s="1"/>
  <c r="AJ81" i="27"/>
  <c r="AK81" i="27" s="1"/>
  <c r="AH80" i="27"/>
  <c r="AI80" i="27" s="1"/>
  <c r="AS79" i="27"/>
  <c r="AS77" i="27"/>
  <c r="AS76" i="27"/>
  <c r="AJ73" i="27"/>
  <c r="AK73" i="27" s="1"/>
  <c r="AS72" i="27"/>
  <c r="AS71" i="27"/>
  <c r="AS70" i="27"/>
  <c r="AS69" i="27"/>
  <c r="AS68" i="27"/>
  <c r="AJ66" i="27"/>
  <c r="AK66" i="27" s="1"/>
  <c r="AJ65" i="27"/>
  <c r="AK65" i="27" s="1"/>
  <c r="AH64" i="27"/>
  <c r="AI64" i="27" s="1"/>
  <c r="AS63" i="27"/>
  <c r="AS61" i="27"/>
  <c r="AS60" i="27"/>
  <c r="AJ58" i="27"/>
  <c r="AK58" i="27" s="1"/>
  <c r="AJ57" i="27"/>
  <c r="AK57" i="27" s="1"/>
  <c r="AS56" i="27"/>
  <c r="AJ55" i="27"/>
  <c r="AK55" i="27" s="1"/>
  <c r="AS54" i="27"/>
  <c r="AS53" i="27"/>
  <c r="AS52" i="27"/>
  <c r="AJ50" i="27"/>
  <c r="AK50" i="27" s="1"/>
  <c r="AJ49" i="27"/>
  <c r="AK49" i="27" s="1"/>
  <c r="AH48" i="27"/>
  <c r="AI48" i="27" s="1"/>
  <c r="AJ47" i="27"/>
  <c r="AK47" i="27" s="1"/>
  <c r="AS46" i="27"/>
  <c r="AS45" i="27"/>
  <c r="AS44" i="27"/>
  <c r="AJ41" i="27"/>
  <c r="AK41" i="27" s="1"/>
  <c r="AS40" i="27"/>
  <c r="AS39" i="27"/>
  <c r="AJ38" i="27"/>
  <c r="AK38" i="27" s="1"/>
  <c r="AS37" i="27"/>
  <c r="AW37" i="27" s="1"/>
  <c r="AJ36" i="27"/>
  <c r="AK36" i="27" s="1"/>
  <c r="AJ35" i="27"/>
  <c r="AK35" i="27" s="1"/>
  <c r="AJ34" i="27"/>
  <c r="AK34" i="27" s="1"/>
  <c r="AS33" i="27"/>
  <c r="AJ32" i="27"/>
  <c r="AK32" i="27" s="1"/>
  <c r="AS31" i="27"/>
  <c r="AG30" i="27"/>
  <c r="AF30" i="27"/>
  <c r="AG28" i="27"/>
  <c r="AF28" i="27"/>
  <c r="AG27" i="27"/>
  <c r="AF27" i="27"/>
  <c r="AG26" i="27"/>
  <c r="AF26" i="27"/>
  <c r="AG25" i="27"/>
  <c r="AF25" i="27"/>
  <c r="AG24" i="27"/>
  <c r="AF24" i="27"/>
  <c r="AG23" i="27"/>
  <c r="AF23" i="27"/>
  <c r="AN22" i="27"/>
  <c r="AN23" i="27" s="1"/>
  <c r="AN24" i="27" s="1"/>
  <c r="AN30" i="27" s="1"/>
  <c r="AG22" i="27"/>
  <c r="AF22" i="27"/>
  <c r="AG21" i="27"/>
  <c r="AF21" i="27"/>
  <c r="AG20" i="27"/>
  <c r="AF20" i="27"/>
  <c r="AG18" i="27"/>
  <c r="AF18" i="27"/>
  <c r="AG17" i="27"/>
  <c r="AF17" i="27"/>
  <c r="AG16" i="27"/>
  <c r="AF16" i="27"/>
  <c r="AG15" i="27"/>
  <c r="AF15" i="27"/>
  <c r="AG14" i="27"/>
  <c r="AF14" i="27"/>
  <c r="AG13" i="27"/>
  <c r="AF13" i="27"/>
  <c r="AG12" i="27"/>
  <c r="AF12" i="27"/>
  <c r="AG11" i="27"/>
  <c r="AF11" i="27"/>
  <c r="AG10" i="27"/>
  <c r="AF10" i="27"/>
  <c r="AG9" i="27"/>
  <c r="AF9" i="27"/>
  <c r="AG8" i="27"/>
  <c r="AF8" i="27"/>
  <c r="AG7" i="27"/>
  <c r="AF7" i="27"/>
  <c r="AG6" i="27"/>
  <c r="AF6" i="27"/>
  <c r="AG4" i="27"/>
  <c r="G5" i="13" s="1"/>
  <c r="AF4" i="27"/>
  <c r="AH30" i="27" l="1"/>
  <c r="AI30" i="27" s="1"/>
  <c r="AJ30" i="27"/>
  <c r="AK30" i="27" s="1"/>
  <c r="AN42" i="31"/>
  <c r="AQ42" i="31" s="1"/>
  <c r="AP42" i="31" s="1"/>
  <c r="AO43" i="31"/>
  <c r="AS124" i="27"/>
  <c r="AJ77" i="27"/>
  <c r="AK77" i="27" s="1"/>
  <c r="AS30" i="27"/>
  <c r="I5" i="13"/>
  <c r="H5" i="13"/>
  <c r="K5" i="13" s="1"/>
  <c r="AH4" i="27"/>
  <c r="AJ335" i="27"/>
  <c r="AK335" i="27" s="1"/>
  <c r="AS64" i="27"/>
  <c r="AH333" i="27"/>
  <c r="AI333" i="27" s="1"/>
  <c r="AS391" i="27"/>
  <c r="AS333" i="27"/>
  <c r="AH160" i="27"/>
  <c r="AI160" i="27" s="1"/>
  <c r="AH172" i="27"/>
  <c r="AI172" i="27" s="1"/>
  <c r="AJ71" i="27"/>
  <c r="AK71" i="27" s="1"/>
  <c r="AJ4" i="27"/>
  <c r="AH138" i="27"/>
  <c r="AI138" i="27" s="1"/>
  <c r="AS190" i="27"/>
  <c r="AJ193" i="27"/>
  <c r="AK193" i="27" s="1"/>
  <c r="AJ345" i="27"/>
  <c r="AK345" i="27" s="1"/>
  <c r="AJ138" i="27"/>
  <c r="AK138" i="27" s="1"/>
  <c r="AJ154" i="27"/>
  <c r="AK154" i="27" s="1"/>
  <c r="AH271" i="27"/>
  <c r="AI271" i="27" s="1"/>
  <c r="AJ290" i="27"/>
  <c r="AK290" i="27" s="1"/>
  <c r="AS297" i="27"/>
  <c r="AJ412" i="27"/>
  <c r="AK412" i="27" s="1"/>
  <c r="AH237" i="27"/>
  <c r="AI237" i="27" s="1"/>
  <c r="AS343" i="27"/>
  <c r="AS49" i="27"/>
  <c r="AJ56" i="27"/>
  <c r="AK56" i="27" s="1"/>
  <c r="AJ114" i="27"/>
  <c r="AK114" i="27" s="1"/>
  <c r="AS237" i="27"/>
  <c r="AH380" i="27"/>
  <c r="AI380" i="27" s="1"/>
  <c r="AH431" i="27"/>
  <c r="AI431" i="27" s="1"/>
  <c r="AH56" i="27"/>
  <c r="AI56" i="27" s="1"/>
  <c r="AH154" i="27"/>
  <c r="AI154" i="27" s="1"/>
  <c r="AH337" i="27"/>
  <c r="AI337" i="27" s="1"/>
  <c r="AJ362" i="27"/>
  <c r="AK362" i="27" s="1"/>
  <c r="AS413" i="27"/>
  <c r="AW413" i="27" s="1"/>
  <c r="AJ428" i="27"/>
  <c r="AK428" i="27" s="1"/>
  <c r="AJ169" i="27"/>
  <c r="AK169" i="27" s="1"/>
  <c r="AH190" i="27"/>
  <c r="AI190" i="27" s="1"/>
  <c r="AJ205" i="27"/>
  <c r="AK205" i="27" s="1"/>
  <c r="AJ263" i="27"/>
  <c r="AK263" i="27" s="1"/>
  <c r="AH99" i="27"/>
  <c r="AI99" i="27" s="1"/>
  <c r="AJ112" i="27"/>
  <c r="AK112" i="27" s="1"/>
  <c r="AJ186" i="27"/>
  <c r="AK186" i="27" s="1"/>
  <c r="AS230" i="27"/>
  <c r="AH233" i="27"/>
  <c r="AI233" i="27" s="1"/>
  <c r="AS390" i="27"/>
  <c r="AH393" i="27"/>
  <c r="AI393" i="27" s="1"/>
  <c r="AJ396" i="27"/>
  <c r="AK396" i="27" s="1"/>
  <c r="AH69" i="27"/>
  <c r="AI69" i="27" s="1"/>
  <c r="AS112" i="27"/>
  <c r="AJ122" i="27"/>
  <c r="AK122" i="27" s="1"/>
  <c r="AH147" i="27"/>
  <c r="AI147" i="27" s="1"/>
  <c r="AS186" i="27"/>
  <c r="AJ227" i="27"/>
  <c r="AK227" i="27" s="1"/>
  <c r="AS233" i="27"/>
  <c r="AS252" i="27"/>
  <c r="AS301" i="27"/>
  <c r="AS321" i="27"/>
  <c r="AS393" i="27"/>
  <c r="AJ37" i="27"/>
  <c r="AK37" i="27" s="1"/>
  <c r="AH40" i="27"/>
  <c r="AI40" i="27" s="1"/>
  <c r="AJ31" i="27"/>
  <c r="AK31" i="27" s="1"/>
  <c r="AJ54" i="27"/>
  <c r="AK54" i="27" s="1"/>
  <c r="AJ64" i="27"/>
  <c r="AK64" i="27" s="1"/>
  <c r="AJ69" i="27"/>
  <c r="AK69" i="27" s="1"/>
  <c r="AS81" i="27"/>
  <c r="AS122" i="27"/>
  <c r="AH163" i="27"/>
  <c r="AI163" i="27" s="1"/>
  <c r="AH170" i="27"/>
  <c r="AI170" i="27" s="1"/>
  <c r="AH246" i="27"/>
  <c r="AI246" i="27" s="1"/>
  <c r="AJ305" i="27"/>
  <c r="AK305" i="27" s="1"/>
  <c r="AH308" i="27"/>
  <c r="AI308" i="27" s="1"/>
  <c r="AS335" i="27"/>
  <c r="AS337" i="27"/>
  <c r="AS120" i="27"/>
  <c r="AH215" i="27"/>
  <c r="AI215" i="27" s="1"/>
  <c r="AJ240" i="27"/>
  <c r="AK240" i="27" s="1"/>
  <c r="AS260" i="27"/>
  <c r="AS404" i="27"/>
  <c r="AW404" i="27" s="1"/>
  <c r="AJ429" i="27"/>
  <c r="AK429" i="27" s="1"/>
  <c r="AJ79" i="27"/>
  <c r="AK79" i="27" s="1"/>
  <c r="AH73" i="27"/>
  <c r="AI73" i="27" s="1"/>
  <c r="AS98" i="27"/>
  <c r="AH104" i="27"/>
  <c r="AI104" i="27" s="1"/>
  <c r="AS117" i="27"/>
  <c r="AH130" i="27"/>
  <c r="AI130" i="27" s="1"/>
  <c r="AS136" i="27"/>
  <c r="AJ152" i="27"/>
  <c r="AK152" i="27" s="1"/>
  <c r="AH205" i="27"/>
  <c r="AI205" i="27" s="1"/>
  <c r="AJ210" i="27"/>
  <c r="AK210" i="27" s="1"/>
  <c r="AH212" i="27"/>
  <c r="AI212" i="27" s="1"/>
  <c r="AJ306" i="27"/>
  <c r="AK306" i="27" s="1"/>
  <c r="AJ341" i="27"/>
  <c r="AK341" i="27" s="1"/>
  <c r="AS350" i="27"/>
  <c r="AS364" i="27"/>
  <c r="AS385" i="27"/>
  <c r="AH401" i="27"/>
  <c r="AI401" i="27" s="1"/>
  <c r="AS73" i="27"/>
  <c r="AJ104" i="27"/>
  <c r="AK104" i="27" s="1"/>
  <c r="AJ130" i="27"/>
  <c r="AK130" i="27" s="1"/>
  <c r="AS146" i="27"/>
  <c r="AS188" i="27"/>
  <c r="AS210" i="27"/>
  <c r="AH300" i="27"/>
  <c r="AI300" i="27" s="1"/>
  <c r="AS341" i="27"/>
  <c r="AJ376" i="27"/>
  <c r="AK376" i="27" s="1"/>
  <c r="AS32" i="27"/>
  <c r="AH70" i="27"/>
  <c r="AI70" i="27" s="1"/>
  <c r="AH72" i="27"/>
  <c r="AI72" i="27" s="1"/>
  <c r="AJ86" i="27"/>
  <c r="AK86" i="27" s="1"/>
  <c r="AH108" i="27"/>
  <c r="AI108" i="27" s="1"/>
  <c r="AS147" i="27"/>
  <c r="AS155" i="27"/>
  <c r="AS170" i="27"/>
  <c r="AJ189" i="27"/>
  <c r="AK189" i="27" s="1"/>
  <c r="AH191" i="27"/>
  <c r="AI191" i="27" s="1"/>
  <c r="AH196" i="27"/>
  <c r="AI196" i="27" s="1"/>
  <c r="AJ201" i="27"/>
  <c r="AK201" i="27" s="1"/>
  <c r="AH225" i="27"/>
  <c r="AI225" i="27" s="1"/>
  <c r="AS244" i="27"/>
  <c r="AJ256" i="27"/>
  <c r="AK256" i="27" s="1"/>
  <c r="AH291" i="27"/>
  <c r="AI291" i="27" s="1"/>
  <c r="AS293" i="27"/>
  <c r="AH295" i="27"/>
  <c r="AI295" i="27" s="1"/>
  <c r="AJ300" i="27"/>
  <c r="AK300" i="27" s="1"/>
  <c r="AS308" i="27"/>
  <c r="AJ331" i="27"/>
  <c r="AK331" i="27" s="1"/>
  <c r="AS356" i="27"/>
  <c r="AS362" i="27"/>
  <c r="AJ368" i="27"/>
  <c r="AK368" i="27" s="1"/>
  <c r="AJ402" i="27"/>
  <c r="AK402" i="27" s="1"/>
  <c r="AH407" i="27"/>
  <c r="AI407" i="27" s="1"/>
  <c r="AS428" i="27"/>
  <c r="AW428" i="27" s="1"/>
  <c r="AH38" i="27"/>
  <c r="AI38" i="27" s="1"/>
  <c r="AJ53" i="27"/>
  <c r="AK53" i="27" s="1"/>
  <c r="AJ60" i="27"/>
  <c r="AK60" i="27" s="1"/>
  <c r="AH65" i="27"/>
  <c r="AI65" i="27" s="1"/>
  <c r="AJ70" i="27"/>
  <c r="AK70" i="27" s="1"/>
  <c r="AS108" i="27"/>
  <c r="AH114" i="27"/>
  <c r="AI114" i="27" s="1"/>
  <c r="AH120" i="27"/>
  <c r="AI120" i="27" s="1"/>
  <c r="AJ129" i="27"/>
  <c r="AK129" i="27" s="1"/>
  <c r="AS164" i="27"/>
  <c r="AJ196" i="27"/>
  <c r="AK196" i="27" s="1"/>
  <c r="AS211" i="27"/>
  <c r="AS225" i="27"/>
  <c r="AH241" i="27"/>
  <c r="AI241" i="27" s="1"/>
  <c r="AS256" i="27"/>
  <c r="AS38" i="27"/>
  <c r="AH188" i="27"/>
  <c r="AI188" i="27" s="1"/>
  <c r="AJ395" i="27"/>
  <c r="AK395" i="27" s="1"/>
  <c r="AH405" i="27"/>
  <c r="AI405" i="27" s="1"/>
  <c r="AH81" i="27"/>
  <c r="AI81" i="27" s="1"/>
  <c r="AJ98" i="27"/>
  <c r="AK98" i="27" s="1"/>
  <c r="AS132" i="27"/>
  <c r="AS139" i="27"/>
  <c r="AJ146" i="27"/>
  <c r="AK146" i="27" s="1"/>
  <c r="AH177" i="27"/>
  <c r="AI177" i="27" s="1"/>
  <c r="AJ251" i="27"/>
  <c r="AK251" i="27" s="1"/>
  <c r="AJ271" i="27"/>
  <c r="AK271" i="27" s="1"/>
  <c r="AH294" i="27"/>
  <c r="AI294" i="27" s="1"/>
  <c r="AJ316" i="27"/>
  <c r="AK316" i="27" s="1"/>
  <c r="AH319" i="27"/>
  <c r="AI319" i="27" s="1"/>
  <c r="AH357" i="27"/>
  <c r="AI357" i="27" s="1"/>
  <c r="AJ369" i="27"/>
  <c r="AK369" i="27" s="1"/>
  <c r="AH372" i="27"/>
  <c r="AI372" i="27" s="1"/>
  <c r="AH378" i="27"/>
  <c r="AI378" i="27" s="1"/>
  <c r="AH390" i="27"/>
  <c r="AI390" i="27" s="1"/>
  <c r="AS397" i="27"/>
  <c r="AW397" i="27" s="1"/>
  <c r="AJ403" i="27"/>
  <c r="AK403" i="27" s="1"/>
  <c r="AS405" i="27"/>
  <c r="AW405" i="27" s="1"/>
  <c r="AH429" i="27"/>
  <c r="AI429" i="27" s="1"/>
  <c r="AJ435" i="27"/>
  <c r="AK435" i="27" s="1"/>
  <c r="AJ45" i="27"/>
  <c r="AK45" i="27" s="1"/>
  <c r="AH54" i="27"/>
  <c r="AI54" i="27" s="1"/>
  <c r="AH58" i="27"/>
  <c r="AI58" i="27" s="1"/>
  <c r="AJ61" i="27"/>
  <c r="AK61" i="27" s="1"/>
  <c r="AJ224" i="27"/>
  <c r="AK224" i="27" s="1"/>
  <c r="AH260" i="27"/>
  <c r="AI260" i="27" s="1"/>
  <c r="AH263" i="27"/>
  <c r="AI263" i="27" s="1"/>
  <c r="AJ286" i="27"/>
  <c r="AK286" i="27" s="1"/>
  <c r="AJ292" i="27"/>
  <c r="AK292" i="27" s="1"/>
  <c r="AJ299" i="27"/>
  <c r="AK299" i="27" s="1"/>
  <c r="AH301" i="27"/>
  <c r="AI301" i="27" s="1"/>
  <c r="AS319" i="27"/>
  <c r="AS292" i="27"/>
  <c r="AS294" i="27"/>
  <c r="AJ52" i="27"/>
  <c r="AK52" i="27" s="1"/>
  <c r="AH77" i="27"/>
  <c r="AI77" i="27" s="1"/>
  <c r="AS96" i="27"/>
  <c r="AH136" i="27"/>
  <c r="AI136" i="27" s="1"/>
  <c r="AJ160" i="27"/>
  <c r="AK160" i="27" s="1"/>
  <c r="AJ163" i="27"/>
  <c r="AK163" i="27" s="1"/>
  <c r="AJ172" i="27"/>
  <c r="AK172" i="27" s="1"/>
  <c r="AS212" i="27"/>
  <c r="AS215" i="27"/>
  <c r="AJ235" i="27"/>
  <c r="AK235" i="27" s="1"/>
  <c r="AS246" i="27"/>
  <c r="AH252" i="27"/>
  <c r="AI252" i="27" s="1"/>
  <c r="AJ270" i="27"/>
  <c r="AK270" i="27" s="1"/>
  <c r="AH297" i="27"/>
  <c r="AI297" i="27" s="1"/>
  <c r="AH305" i="27"/>
  <c r="AI305" i="27" s="1"/>
  <c r="AJ343" i="27"/>
  <c r="AK343" i="27" s="1"/>
  <c r="AS345" i="27"/>
  <c r="AH364" i="27"/>
  <c r="AI364" i="27" s="1"/>
  <c r="AH379" i="27"/>
  <c r="AI379" i="27" s="1"/>
  <c r="AH382" i="27"/>
  <c r="AI382" i="27" s="1"/>
  <c r="AH385" i="27"/>
  <c r="AI385" i="27" s="1"/>
  <c r="AH388" i="27"/>
  <c r="AI388" i="27" s="1"/>
  <c r="AH396" i="27"/>
  <c r="AI396" i="27" s="1"/>
  <c r="AJ404" i="27"/>
  <c r="AK404" i="27" s="1"/>
  <c r="AS119" i="27"/>
  <c r="AJ119" i="27"/>
  <c r="AK119" i="27" s="1"/>
  <c r="AS349" i="27"/>
  <c r="AJ349" i="27"/>
  <c r="AK349" i="27" s="1"/>
  <c r="AH349" i="27"/>
  <c r="AI349" i="27" s="1"/>
  <c r="AS204" i="27"/>
  <c r="AJ204" i="27"/>
  <c r="AK204" i="27" s="1"/>
  <c r="AJ268" i="27"/>
  <c r="AK268" i="27" s="1"/>
  <c r="AS268" i="27"/>
  <c r="AS62" i="27"/>
  <c r="AJ62" i="27"/>
  <c r="AK62" i="27" s="1"/>
  <c r="AH62" i="27"/>
  <c r="AI62" i="27" s="1"/>
  <c r="AS78" i="27"/>
  <c r="AJ78" i="27"/>
  <c r="AK78" i="27" s="1"/>
  <c r="AS106" i="27"/>
  <c r="AH204" i="27"/>
  <c r="AI204" i="27" s="1"/>
  <c r="AJ229" i="27"/>
  <c r="AK229" i="27" s="1"/>
  <c r="AS229" i="27"/>
  <c r="AH268" i="27"/>
  <c r="AI268" i="27" s="1"/>
  <c r="AJ284" i="27"/>
  <c r="AK284" i="27" s="1"/>
  <c r="AS284" i="27"/>
  <c r="AS307" i="27"/>
  <c r="AJ307" i="27"/>
  <c r="AK307" i="27" s="1"/>
  <c r="AJ374" i="27"/>
  <c r="AK374" i="27" s="1"/>
  <c r="AS374" i="27"/>
  <c r="AH374" i="27"/>
  <c r="AI374" i="27" s="1"/>
  <c r="AS394" i="27"/>
  <c r="AJ394" i="27"/>
  <c r="AK394" i="27" s="1"/>
  <c r="AJ217" i="27"/>
  <c r="AK217" i="27" s="1"/>
  <c r="AS217" i="27"/>
  <c r="AJ358" i="27"/>
  <c r="AK358" i="27" s="1"/>
  <c r="AS358" i="27"/>
  <c r="AH358" i="27"/>
  <c r="AI358" i="27" s="1"/>
  <c r="AJ174" i="27"/>
  <c r="AK174" i="27" s="1"/>
  <c r="AS174" i="27"/>
  <c r="AS277" i="27"/>
  <c r="AJ277" i="27"/>
  <c r="AK277" i="27" s="1"/>
  <c r="AH32" i="27"/>
  <c r="AI32" i="27" s="1"/>
  <c r="AJ76" i="27"/>
  <c r="AK76" i="27" s="1"/>
  <c r="AH78" i="27"/>
  <c r="AI78" i="27" s="1"/>
  <c r="AS90" i="27"/>
  <c r="AJ90" i="27"/>
  <c r="AK90" i="27" s="1"/>
  <c r="AS131" i="27"/>
  <c r="AJ131" i="27"/>
  <c r="AK131" i="27" s="1"/>
  <c r="AH131" i="27"/>
  <c r="AI131" i="27" s="1"/>
  <c r="AS145" i="27"/>
  <c r="AJ145" i="27"/>
  <c r="AK145" i="27" s="1"/>
  <c r="AS178" i="27"/>
  <c r="AJ178" i="27"/>
  <c r="AK178" i="27" s="1"/>
  <c r="AS194" i="27"/>
  <c r="AJ194" i="27"/>
  <c r="AK194" i="27" s="1"/>
  <c r="AJ207" i="27"/>
  <c r="AK207" i="27" s="1"/>
  <c r="AS207" i="27"/>
  <c r="AJ209" i="27"/>
  <c r="AK209" i="27" s="1"/>
  <c r="AH229" i="27"/>
  <c r="AI229" i="27" s="1"/>
  <c r="AH284" i="27"/>
  <c r="AI284" i="27" s="1"/>
  <c r="AJ322" i="27"/>
  <c r="AK322" i="27" s="1"/>
  <c r="AH322" i="27"/>
  <c r="AI322" i="27" s="1"/>
  <c r="AS353" i="27"/>
  <c r="AJ353" i="27"/>
  <c r="AK353" i="27" s="1"/>
  <c r="AH353" i="27"/>
  <c r="AI353" i="27" s="1"/>
  <c r="AJ371" i="27"/>
  <c r="AK371" i="27" s="1"/>
  <c r="AH371" i="27"/>
  <c r="AI371" i="27" s="1"/>
  <c r="AS185" i="27"/>
  <c r="AJ185" i="27"/>
  <c r="AK185" i="27" s="1"/>
  <c r="AS181" i="27"/>
  <c r="AJ181" i="27"/>
  <c r="AK181" i="27" s="1"/>
  <c r="AS202" i="27"/>
  <c r="AJ202" i="27"/>
  <c r="AK202" i="27" s="1"/>
  <c r="AS213" i="27"/>
  <c r="AJ213" i="27"/>
  <c r="AK213" i="27" s="1"/>
  <c r="AH213" i="27"/>
  <c r="AI213" i="27" s="1"/>
  <c r="AS243" i="27"/>
  <c r="AJ243" i="27"/>
  <c r="AK243" i="27" s="1"/>
  <c r="AS360" i="27"/>
  <c r="AJ360" i="27"/>
  <c r="AK360" i="27" s="1"/>
  <c r="AH360" i="27"/>
  <c r="AI360" i="27" s="1"/>
  <c r="AS111" i="27"/>
  <c r="AJ111" i="27"/>
  <c r="AK111" i="27" s="1"/>
  <c r="AS253" i="27"/>
  <c r="AJ253" i="27"/>
  <c r="AK253" i="27" s="1"/>
  <c r="AH253" i="27"/>
  <c r="AI253" i="27" s="1"/>
  <c r="AJ87" i="27"/>
  <c r="AK87" i="27" s="1"/>
  <c r="AH87" i="27"/>
  <c r="AI87" i="27" s="1"/>
  <c r="AS87" i="27"/>
  <c r="AH46" i="27"/>
  <c r="AI46" i="27" s="1"/>
  <c r="AJ63" i="27"/>
  <c r="AK63" i="27" s="1"/>
  <c r="AS97" i="27"/>
  <c r="AJ97" i="27"/>
  <c r="AK97" i="27" s="1"/>
  <c r="AJ148" i="27"/>
  <c r="AK148" i="27" s="1"/>
  <c r="AS148" i="27"/>
  <c r="AH148" i="27"/>
  <c r="AI148" i="27" s="1"/>
  <c r="AS162" i="27"/>
  <c r="AJ162" i="27"/>
  <c r="AK162" i="27" s="1"/>
  <c r="AH162" i="27"/>
  <c r="AI162" i="27" s="1"/>
  <c r="AS168" i="27"/>
  <c r="AJ168" i="27"/>
  <c r="AK168" i="27" s="1"/>
  <c r="AH168" i="27"/>
  <c r="AI168" i="27" s="1"/>
  <c r="AH181" i="27"/>
  <c r="AI181" i="27" s="1"/>
  <c r="AH202" i="27"/>
  <c r="AI202" i="27" s="1"/>
  <c r="AS216" i="27"/>
  <c r="AJ216" i="27"/>
  <c r="AK216" i="27" s="1"/>
  <c r="AH216" i="27"/>
  <c r="AI216" i="27" s="1"/>
  <c r="AJ249" i="27"/>
  <c r="AK249" i="27" s="1"/>
  <c r="AS249" i="27"/>
  <c r="AH249" i="27"/>
  <c r="AI249" i="27" s="1"/>
  <c r="AS255" i="27"/>
  <c r="AJ255" i="27"/>
  <c r="AK255" i="27" s="1"/>
  <c r="AH255" i="27"/>
  <c r="AI255" i="27" s="1"/>
  <c r="AS275" i="27"/>
  <c r="AJ275" i="27"/>
  <c r="AK275" i="27" s="1"/>
  <c r="AS279" i="27"/>
  <c r="AJ279" i="27"/>
  <c r="AK279" i="27" s="1"/>
  <c r="AS302" i="27"/>
  <c r="AS421" i="27"/>
  <c r="AW421" i="27" s="1"/>
  <c r="AJ421" i="27"/>
  <c r="AK421" i="27" s="1"/>
  <c r="AH421" i="27"/>
  <c r="AI421" i="27" s="1"/>
  <c r="AS80" i="27"/>
  <c r="AJ80" i="27"/>
  <c r="AK80" i="27" s="1"/>
  <c r="AJ183" i="27"/>
  <c r="AK183" i="27" s="1"/>
  <c r="AS183" i="27"/>
  <c r="AS48" i="27"/>
  <c r="AJ48" i="27"/>
  <c r="AK48" i="27" s="1"/>
  <c r="AS103" i="27"/>
  <c r="AJ103" i="27"/>
  <c r="AK103" i="27" s="1"/>
  <c r="AJ272" i="27"/>
  <c r="AK272" i="27" s="1"/>
  <c r="AS272" i="27"/>
  <c r="AH279" i="27"/>
  <c r="AI279" i="27" s="1"/>
  <c r="AS289" i="27"/>
  <c r="AJ289" i="27"/>
  <c r="AK289" i="27" s="1"/>
  <c r="AH289" i="27"/>
  <c r="AI289" i="27" s="1"/>
  <c r="AS384" i="27"/>
  <c r="AJ384" i="27"/>
  <c r="AK384" i="27" s="1"/>
  <c r="AJ387" i="27"/>
  <c r="AK387" i="27" s="1"/>
  <c r="AS387" i="27"/>
  <c r="AH387" i="27"/>
  <c r="AI387" i="27" s="1"/>
  <c r="AJ42" i="27"/>
  <c r="AK42" i="27" s="1"/>
  <c r="AH42" i="27"/>
  <c r="AI42" i="27" s="1"/>
  <c r="AJ46" i="27"/>
  <c r="AK46" i="27" s="1"/>
  <c r="AJ74" i="27"/>
  <c r="AK74" i="27" s="1"/>
  <c r="AS74" i="27"/>
  <c r="AH74" i="27"/>
  <c r="AI74" i="27" s="1"/>
  <c r="AS88" i="27"/>
  <c r="AJ88" i="27"/>
  <c r="AK88" i="27" s="1"/>
  <c r="AJ44" i="27"/>
  <c r="AK44" i="27" s="1"/>
  <c r="AJ72" i="27"/>
  <c r="AK72" i="27" s="1"/>
  <c r="AH88" i="27"/>
  <c r="AI88" i="27" s="1"/>
  <c r="AJ95" i="27"/>
  <c r="AK95" i="27" s="1"/>
  <c r="AH103" i="27"/>
  <c r="AI103" i="27" s="1"/>
  <c r="AJ165" i="27"/>
  <c r="AK165" i="27" s="1"/>
  <c r="AS165" i="27"/>
  <c r="AS171" i="27"/>
  <c r="AJ171" i="27"/>
  <c r="AK171" i="27" s="1"/>
  <c r="AH171" i="27"/>
  <c r="AI171" i="27" s="1"/>
  <c r="AJ198" i="27"/>
  <c r="AK198" i="27" s="1"/>
  <c r="AS198" i="27"/>
  <c r="AS236" i="27"/>
  <c r="AJ236" i="27"/>
  <c r="AK236" i="27" s="1"/>
  <c r="AH272" i="27"/>
  <c r="AI272" i="27" s="1"/>
  <c r="AS355" i="27"/>
  <c r="AJ355" i="27"/>
  <c r="AK355" i="27" s="1"/>
  <c r="AJ89" i="27"/>
  <c r="AK89" i="27" s="1"/>
  <c r="AJ115" i="27"/>
  <c r="AK115" i="27" s="1"/>
  <c r="AH124" i="27"/>
  <c r="AI124" i="27" s="1"/>
  <c r="AJ139" i="27"/>
  <c r="AK139" i="27" s="1"/>
  <c r="AJ155" i="27"/>
  <c r="AK155" i="27" s="1"/>
  <c r="AS156" i="27"/>
  <c r="AJ244" i="27"/>
  <c r="AK244" i="27" s="1"/>
  <c r="AS257" i="27"/>
  <c r="AS276" i="27"/>
  <c r="AS295" i="27"/>
  <c r="AJ314" i="27"/>
  <c r="AK314" i="27" s="1"/>
  <c r="AH316" i="27"/>
  <c r="AI316" i="27" s="1"/>
  <c r="AS317" i="27"/>
  <c r="AJ324" i="27"/>
  <c r="AK324" i="27" s="1"/>
  <c r="AJ339" i="27"/>
  <c r="AK339" i="27" s="1"/>
  <c r="AJ347" i="27"/>
  <c r="AK347" i="27" s="1"/>
  <c r="AJ356" i="27"/>
  <c r="AK356" i="27" s="1"/>
  <c r="AH366" i="27"/>
  <c r="AI366" i="27" s="1"/>
  <c r="AS407" i="27"/>
  <c r="AW407" i="27" s="1"/>
  <c r="AJ410" i="27"/>
  <c r="AK410" i="27" s="1"/>
  <c r="AH412" i="27"/>
  <c r="AI412" i="27" s="1"/>
  <c r="AJ413" i="27"/>
  <c r="AK413" i="27" s="1"/>
  <c r="AJ419" i="27"/>
  <c r="AK419" i="27" s="1"/>
  <c r="AJ426" i="27"/>
  <c r="AK426" i="27" s="1"/>
  <c r="AH313" i="27"/>
  <c r="AI313" i="27" s="1"/>
  <c r="AJ315" i="27"/>
  <c r="AK315" i="27" s="1"/>
  <c r="AH327" i="27"/>
  <c r="AI327" i="27" s="1"/>
  <c r="AH329" i="27"/>
  <c r="AI329" i="27" s="1"/>
  <c r="AH420" i="27"/>
  <c r="AI420" i="27" s="1"/>
  <c r="AJ121" i="27"/>
  <c r="AK121" i="27" s="1"/>
  <c r="AH125" i="27"/>
  <c r="AI125" i="27" s="1"/>
  <c r="AH128" i="27"/>
  <c r="AI128" i="27" s="1"/>
  <c r="AJ137" i="27"/>
  <c r="AK137" i="27" s="1"/>
  <c r="AH140" i="27"/>
  <c r="AI140" i="27" s="1"/>
  <c r="AJ153" i="27"/>
  <c r="AK153" i="27" s="1"/>
  <c r="AH180" i="27"/>
  <c r="AI180" i="27" s="1"/>
  <c r="AH228" i="27"/>
  <c r="AI228" i="27" s="1"/>
  <c r="AJ232" i="27"/>
  <c r="AK232" i="27" s="1"/>
  <c r="AH245" i="27"/>
  <c r="AI245" i="27" s="1"/>
  <c r="AH287" i="27"/>
  <c r="AI287" i="27" s="1"/>
  <c r="AH325" i="27"/>
  <c r="AI325" i="27" s="1"/>
  <c r="AJ327" i="27"/>
  <c r="AK327" i="27" s="1"/>
  <c r="AS329" i="27"/>
  <c r="AJ340" i="27"/>
  <c r="AK340" i="27" s="1"/>
  <c r="AH348" i="27"/>
  <c r="AI348" i="27" s="1"/>
  <c r="AH370" i="27"/>
  <c r="AI370" i="27" s="1"/>
  <c r="AH377" i="27"/>
  <c r="AI377" i="27" s="1"/>
  <c r="AS382" i="27"/>
  <c r="AH386" i="27"/>
  <c r="AI386" i="27" s="1"/>
  <c r="AH398" i="27"/>
  <c r="AI398" i="27" s="1"/>
  <c r="AH406" i="27"/>
  <c r="AI406" i="27" s="1"/>
  <c r="AJ411" i="27"/>
  <c r="AK411" i="27" s="1"/>
  <c r="AJ418" i="27"/>
  <c r="AK418" i="27" s="1"/>
  <c r="AJ427" i="27"/>
  <c r="AK427" i="27" s="1"/>
  <c r="AH430" i="27"/>
  <c r="AI430" i="27" s="1"/>
  <c r="AJ436" i="27"/>
  <c r="AK436" i="27" s="1"/>
  <c r="AJ128" i="27"/>
  <c r="AK128" i="27" s="1"/>
  <c r="AS140" i="27"/>
  <c r="AJ180" i="27"/>
  <c r="AK180" i="27" s="1"/>
  <c r="AS245" i="27"/>
  <c r="AJ287" i="27"/>
  <c r="AK287" i="27" s="1"/>
  <c r="AS313" i="27"/>
  <c r="AJ325" i="27"/>
  <c r="AK325" i="27" s="1"/>
  <c r="AJ332" i="27"/>
  <c r="AK332" i="27" s="1"/>
  <c r="AJ378" i="27"/>
  <c r="AK378" i="27" s="1"/>
  <c r="AJ420" i="27"/>
  <c r="AK420" i="27" s="1"/>
  <c r="AJ40" i="27"/>
  <c r="AK40" i="27" s="1"/>
  <c r="AJ68" i="27"/>
  <c r="AK68" i="27" s="1"/>
  <c r="AH82" i="27"/>
  <c r="AI82" i="27" s="1"/>
  <c r="AH96" i="27"/>
  <c r="AI96" i="27" s="1"/>
  <c r="AS99" i="27"/>
  <c r="AJ102" i="27"/>
  <c r="AK102" i="27" s="1"/>
  <c r="AH105" i="27"/>
  <c r="AI105" i="27" s="1"/>
  <c r="AH109" i="27"/>
  <c r="AI109" i="27" s="1"/>
  <c r="AJ113" i="27"/>
  <c r="AK113" i="27" s="1"/>
  <c r="AJ144" i="27"/>
  <c r="AK144" i="27" s="1"/>
  <c r="AH156" i="27"/>
  <c r="AI156" i="27" s="1"/>
  <c r="AH175" i="27"/>
  <c r="AI175" i="27" s="1"/>
  <c r="AS191" i="27"/>
  <c r="AJ197" i="27"/>
  <c r="AK197" i="27" s="1"/>
  <c r="AH206" i="27"/>
  <c r="AI206" i="27" s="1"/>
  <c r="AH211" i="27"/>
  <c r="AI211" i="27" s="1"/>
  <c r="AJ228" i="27"/>
  <c r="AK228" i="27" s="1"/>
  <c r="AS241" i="27"/>
  <c r="AH257" i="27"/>
  <c r="AI257" i="27" s="1"/>
  <c r="AJ259" i="27"/>
  <c r="AK259" i="27" s="1"/>
  <c r="AH264" i="27"/>
  <c r="AI264" i="27" s="1"/>
  <c r="AJ269" i="27"/>
  <c r="AK269" i="27" s="1"/>
  <c r="AH276" i="27"/>
  <c r="AI276" i="27" s="1"/>
  <c r="AJ285" i="27"/>
  <c r="AK285" i="27" s="1"/>
  <c r="AH317" i="27"/>
  <c r="AI317" i="27" s="1"/>
  <c r="AH321" i="27"/>
  <c r="AI321" i="27" s="1"/>
  <c r="AJ348" i="27"/>
  <c r="AK348" i="27" s="1"/>
  <c r="AJ357" i="27"/>
  <c r="AK357" i="27" s="1"/>
  <c r="AJ370" i="27"/>
  <c r="AK370" i="27" s="1"/>
  <c r="AJ377" i="27"/>
  <c r="AK377" i="27" s="1"/>
  <c r="AJ386" i="27"/>
  <c r="AK386" i="27" s="1"/>
  <c r="AS398" i="27"/>
  <c r="AW398" i="27" s="1"/>
  <c r="AS82" i="27"/>
  <c r="AJ94" i="27"/>
  <c r="AK94" i="27" s="1"/>
  <c r="AJ105" i="27"/>
  <c r="AK105" i="27" s="1"/>
  <c r="AH132" i="27"/>
  <c r="AI132" i="27" s="1"/>
  <c r="AJ161" i="27"/>
  <c r="AK161" i="27" s="1"/>
  <c r="AH164" i="27"/>
  <c r="AI164" i="27" s="1"/>
  <c r="AJ173" i="27"/>
  <c r="AK173" i="27" s="1"/>
  <c r="AJ177" i="27"/>
  <c r="AK177" i="27" s="1"/>
  <c r="AS206" i="27"/>
  <c r="AJ248" i="27"/>
  <c r="AK248" i="27" s="1"/>
  <c r="AS264" i="27"/>
  <c r="AJ267" i="27"/>
  <c r="AK267" i="27" s="1"/>
  <c r="AJ278" i="27"/>
  <c r="AK278" i="27" s="1"/>
  <c r="AJ283" i="27"/>
  <c r="AK283" i="27" s="1"/>
  <c r="AH350" i="27"/>
  <c r="AI350" i="27" s="1"/>
  <c r="AS359" i="27"/>
  <c r="AS388" i="27"/>
  <c r="AN31" i="27"/>
  <c r="AM30" i="27"/>
  <c r="AH33" i="27"/>
  <c r="AI33" i="27" s="1"/>
  <c r="AH34" i="27"/>
  <c r="AI34" i="27" s="1"/>
  <c r="AS34" i="27"/>
  <c r="AW34" i="27" s="1"/>
  <c r="AH35" i="27"/>
  <c r="AI35" i="27" s="1"/>
  <c r="AH39" i="27"/>
  <c r="AI39" i="27" s="1"/>
  <c r="AH41" i="27"/>
  <c r="AI41" i="27" s="1"/>
  <c r="AS42" i="27"/>
  <c r="AS57" i="27"/>
  <c r="AH91" i="27"/>
  <c r="AI91" i="27" s="1"/>
  <c r="AJ126" i="27"/>
  <c r="AK126" i="27" s="1"/>
  <c r="AS126" i="27"/>
  <c r="AH126" i="27"/>
  <c r="AI126" i="27" s="1"/>
  <c r="AS107" i="27"/>
  <c r="AJ107" i="27"/>
  <c r="AK107" i="27" s="1"/>
  <c r="AH66" i="27"/>
  <c r="AI66" i="27" s="1"/>
  <c r="AH107" i="27"/>
  <c r="AI107" i="27" s="1"/>
  <c r="AJ133" i="27"/>
  <c r="AK133" i="27" s="1"/>
  <c r="AS133" i="27"/>
  <c r="AS184" i="27"/>
  <c r="AH184" i="27"/>
  <c r="AI184" i="27" s="1"/>
  <c r="AJ184" i="27"/>
  <c r="AK184" i="27" s="1"/>
  <c r="AN25" i="27"/>
  <c r="AJ33" i="27"/>
  <c r="AK33" i="27" s="1"/>
  <c r="AS50" i="27"/>
  <c r="AS58" i="27"/>
  <c r="AS65" i="27"/>
  <c r="AJ85" i="27"/>
  <c r="AK85" i="27" s="1"/>
  <c r="AS85" i="27"/>
  <c r="AH85" i="27"/>
  <c r="AI85" i="27" s="1"/>
  <c r="AJ116" i="27"/>
  <c r="AK116" i="27" s="1"/>
  <c r="AS116" i="27"/>
  <c r="AH116" i="27"/>
  <c r="AI116" i="27" s="1"/>
  <c r="AJ67" i="27"/>
  <c r="AK67" i="27" s="1"/>
  <c r="AS67" i="27"/>
  <c r="AH67" i="27"/>
  <c r="AI67" i="27" s="1"/>
  <c r="AJ92" i="27"/>
  <c r="AK92" i="27" s="1"/>
  <c r="AS92" i="27"/>
  <c r="AH92" i="27"/>
  <c r="AI92" i="27" s="1"/>
  <c r="AS35" i="27"/>
  <c r="AW35" i="27" s="1"/>
  <c r="AJ39" i="27"/>
  <c r="AK39" i="27" s="1"/>
  <c r="AS66" i="27"/>
  <c r="AJ75" i="27"/>
  <c r="AK75" i="27" s="1"/>
  <c r="AS75" i="27"/>
  <c r="AH75" i="27"/>
  <c r="AI75" i="27" s="1"/>
  <c r="AJ84" i="27"/>
  <c r="AK84" i="27" s="1"/>
  <c r="AS84" i="27"/>
  <c r="AH84" i="27"/>
  <c r="AI84" i="27" s="1"/>
  <c r="AS91" i="27"/>
  <c r="AJ100" i="27"/>
  <c r="AK100" i="27" s="1"/>
  <c r="AS100" i="27"/>
  <c r="AH100" i="27"/>
  <c r="AI100" i="27" s="1"/>
  <c r="AS36" i="27"/>
  <c r="AH36" i="27"/>
  <c r="AI36" i="27" s="1"/>
  <c r="AS55" i="27"/>
  <c r="AH55" i="27"/>
  <c r="AI55" i="27" s="1"/>
  <c r="AH49" i="27"/>
  <c r="AI49" i="27" s="1"/>
  <c r="AJ83" i="27"/>
  <c r="AK83" i="27" s="1"/>
  <c r="AS83" i="27"/>
  <c r="AH83" i="27"/>
  <c r="AI83" i="27" s="1"/>
  <c r="AJ110" i="27"/>
  <c r="AK110" i="27" s="1"/>
  <c r="AS110" i="27"/>
  <c r="AH110" i="27"/>
  <c r="AI110" i="27" s="1"/>
  <c r="AJ187" i="27"/>
  <c r="AK187" i="27" s="1"/>
  <c r="AS187" i="27"/>
  <c r="AH187" i="27"/>
  <c r="AI187" i="27" s="1"/>
  <c r="AJ43" i="27"/>
  <c r="AK43" i="27" s="1"/>
  <c r="AS43" i="27"/>
  <c r="AH43" i="27"/>
  <c r="AI43" i="27" s="1"/>
  <c r="AJ134" i="27"/>
  <c r="AK134" i="27" s="1"/>
  <c r="AS134" i="27"/>
  <c r="AH134" i="27"/>
  <c r="AI134" i="27" s="1"/>
  <c r="AJ238" i="27"/>
  <c r="AK238" i="27" s="1"/>
  <c r="AS238" i="27"/>
  <c r="AH31" i="27"/>
  <c r="AI31" i="27" s="1"/>
  <c r="AS41" i="27"/>
  <c r="AS47" i="27"/>
  <c r="AH47" i="27"/>
  <c r="AI47" i="27" s="1"/>
  <c r="AH50" i="27"/>
  <c r="AI50" i="27" s="1"/>
  <c r="AJ51" i="27"/>
  <c r="AK51" i="27" s="1"/>
  <c r="AS51" i="27"/>
  <c r="AH51" i="27"/>
  <c r="AI51" i="27" s="1"/>
  <c r="AH57" i="27"/>
  <c r="AI57" i="27" s="1"/>
  <c r="AJ59" i="27"/>
  <c r="AK59" i="27" s="1"/>
  <c r="AS59" i="27"/>
  <c r="AH59" i="27"/>
  <c r="AI59" i="27" s="1"/>
  <c r="AH238" i="27"/>
  <c r="AI238" i="27" s="1"/>
  <c r="AJ265" i="27"/>
  <c r="AK265" i="27" s="1"/>
  <c r="AS265" i="27"/>
  <c r="AH265" i="27"/>
  <c r="AI265" i="27" s="1"/>
  <c r="AH93" i="27"/>
  <c r="AI93" i="27" s="1"/>
  <c r="AS93" i="27"/>
  <c r="AH101" i="27"/>
  <c r="AI101" i="27" s="1"/>
  <c r="AS101" i="27"/>
  <c r="AH106" i="27"/>
  <c r="AI106" i="27" s="1"/>
  <c r="AS115" i="27"/>
  <c r="AH123" i="27"/>
  <c r="AI123" i="27" s="1"/>
  <c r="AJ150" i="27"/>
  <c r="AK150" i="27" s="1"/>
  <c r="AS150" i="27"/>
  <c r="AH150" i="27"/>
  <c r="AI150" i="27" s="1"/>
  <c r="AJ158" i="27"/>
  <c r="AK158" i="27" s="1"/>
  <c r="AS158" i="27"/>
  <c r="AH158" i="27"/>
  <c r="AI158" i="27" s="1"/>
  <c r="AJ218" i="27"/>
  <c r="AK218" i="27" s="1"/>
  <c r="AS218" i="27"/>
  <c r="AJ247" i="27"/>
  <c r="AK247" i="27" s="1"/>
  <c r="AS247" i="27"/>
  <c r="AH247" i="27"/>
  <c r="AI247" i="27" s="1"/>
  <c r="AJ326" i="27"/>
  <c r="AK326" i="27" s="1"/>
  <c r="AS326" i="27"/>
  <c r="AH326" i="27"/>
  <c r="AI326" i="27" s="1"/>
  <c r="AJ334" i="27"/>
  <c r="AK334" i="27" s="1"/>
  <c r="AS334" i="27"/>
  <c r="AH334" i="27"/>
  <c r="AI334" i="27" s="1"/>
  <c r="AH44" i="27"/>
  <c r="AI44" i="27" s="1"/>
  <c r="AH52" i="27"/>
  <c r="AI52" i="27" s="1"/>
  <c r="AH60" i="27"/>
  <c r="AI60" i="27" s="1"/>
  <c r="AH68" i="27"/>
  <c r="AI68" i="27" s="1"/>
  <c r="AH76" i="27"/>
  <c r="AI76" i="27" s="1"/>
  <c r="AH86" i="27"/>
  <c r="AI86" i="27" s="1"/>
  <c r="AH94" i="27"/>
  <c r="AI94" i="27" s="1"/>
  <c r="AH102" i="27"/>
  <c r="AI102" i="27" s="1"/>
  <c r="AS109" i="27"/>
  <c r="AH117" i="27"/>
  <c r="AI117" i="27" s="1"/>
  <c r="AS125" i="27"/>
  <c r="AJ142" i="27"/>
  <c r="AK142" i="27" s="1"/>
  <c r="AS142" i="27"/>
  <c r="AH142" i="27"/>
  <c r="AI142" i="27" s="1"/>
  <c r="AH149" i="27"/>
  <c r="AI149" i="27" s="1"/>
  <c r="AH157" i="27"/>
  <c r="AI157" i="27" s="1"/>
  <c r="AJ182" i="27"/>
  <c r="AK182" i="27" s="1"/>
  <c r="AS182" i="27"/>
  <c r="AH182" i="27"/>
  <c r="AI182" i="27" s="1"/>
  <c r="AH218" i="27"/>
  <c r="AI218" i="27" s="1"/>
  <c r="AJ222" i="27"/>
  <c r="AK222" i="27" s="1"/>
  <c r="AS222" i="27"/>
  <c r="AH222" i="27"/>
  <c r="AI222" i="27" s="1"/>
  <c r="AH37" i="27"/>
  <c r="AI37" i="27" s="1"/>
  <c r="AH45" i="27"/>
  <c r="AI45" i="27" s="1"/>
  <c r="AH53" i="27"/>
  <c r="AI53" i="27" s="1"/>
  <c r="AH61" i="27"/>
  <c r="AI61" i="27" s="1"/>
  <c r="AH95" i="27"/>
  <c r="AI95" i="27" s="1"/>
  <c r="AJ118" i="27"/>
  <c r="AK118" i="27" s="1"/>
  <c r="AS118" i="27"/>
  <c r="AH118" i="27"/>
  <c r="AI118" i="27" s="1"/>
  <c r="AJ123" i="27"/>
  <c r="AK123" i="27" s="1"/>
  <c r="AH141" i="27"/>
  <c r="AI141" i="27" s="1"/>
  <c r="AS149" i="27"/>
  <c r="AS157" i="27"/>
  <c r="AJ166" i="27"/>
  <c r="AK166" i="27" s="1"/>
  <c r="AS166" i="27"/>
  <c r="AH166" i="27"/>
  <c r="AI166" i="27" s="1"/>
  <c r="AH63" i="27"/>
  <c r="AI63" i="27" s="1"/>
  <c r="AH71" i="27"/>
  <c r="AI71" i="27" s="1"/>
  <c r="AH79" i="27"/>
  <c r="AI79" i="27" s="1"/>
  <c r="AH89" i="27"/>
  <c r="AI89" i="27" s="1"/>
  <c r="AH97" i="27"/>
  <c r="AI97" i="27" s="1"/>
  <c r="AS141" i="27"/>
  <c r="AH165" i="27"/>
  <c r="AI165" i="27" s="1"/>
  <c r="AJ199" i="27"/>
  <c r="AK199" i="27" s="1"/>
  <c r="AS199" i="27"/>
  <c r="AJ192" i="27"/>
  <c r="AK192" i="27" s="1"/>
  <c r="AS192" i="27"/>
  <c r="AH192" i="27"/>
  <c r="AI192" i="27" s="1"/>
  <c r="AJ221" i="27"/>
  <c r="AK221" i="27" s="1"/>
  <c r="AS221" i="27"/>
  <c r="AH221" i="27"/>
  <c r="AI221" i="27" s="1"/>
  <c r="AH111" i="27"/>
  <c r="AI111" i="27" s="1"/>
  <c r="AH119" i="27"/>
  <c r="AI119" i="27" s="1"/>
  <c r="AH127" i="27"/>
  <c r="AI127" i="27" s="1"/>
  <c r="AS127" i="27"/>
  <c r="AH135" i="27"/>
  <c r="AI135" i="27" s="1"/>
  <c r="AS135" i="27"/>
  <c r="AH143" i="27"/>
  <c r="AI143" i="27" s="1"/>
  <c r="AS143" i="27"/>
  <c r="AH151" i="27"/>
  <c r="AI151" i="27" s="1"/>
  <c r="AS151" i="27"/>
  <c r="AH159" i="27"/>
  <c r="AI159" i="27" s="1"/>
  <c r="AS159" i="27"/>
  <c r="AH167" i="27"/>
  <c r="AI167" i="27" s="1"/>
  <c r="AS167" i="27"/>
  <c r="AS173" i="27"/>
  <c r="AH174" i="27"/>
  <c r="AI174" i="27" s="1"/>
  <c r="AJ231" i="27"/>
  <c r="AK231" i="27" s="1"/>
  <c r="AS231" i="27"/>
  <c r="AH231" i="27"/>
  <c r="AI231" i="27" s="1"/>
  <c r="AH144" i="27"/>
  <c r="AI144" i="27" s="1"/>
  <c r="AH152" i="27"/>
  <c r="AI152" i="27" s="1"/>
  <c r="AS176" i="27"/>
  <c r="AH176" i="27"/>
  <c r="AI176" i="27" s="1"/>
  <c r="AJ220" i="27"/>
  <c r="AK220" i="27" s="1"/>
  <c r="AS220" i="27"/>
  <c r="AH220" i="27"/>
  <c r="AI220" i="27" s="1"/>
  <c r="AJ280" i="27"/>
  <c r="AK280" i="27" s="1"/>
  <c r="AS280" i="27"/>
  <c r="AH280" i="27"/>
  <c r="AI280" i="27" s="1"/>
  <c r="AH113" i="27"/>
  <c r="AI113" i="27" s="1"/>
  <c r="AH121" i="27"/>
  <c r="AI121" i="27" s="1"/>
  <c r="AH129" i="27"/>
  <c r="AI129" i="27" s="1"/>
  <c r="AH137" i="27"/>
  <c r="AI137" i="27" s="1"/>
  <c r="AH145" i="27"/>
  <c r="AI145" i="27" s="1"/>
  <c r="AH153" i="27"/>
  <c r="AI153" i="27" s="1"/>
  <c r="AH161" i="27"/>
  <c r="AI161" i="27" s="1"/>
  <c r="AH169" i="27"/>
  <c r="AI169" i="27" s="1"/>
  <c r="AJ176" i="27"/>
  <c r="AK176" i="27" s="1"/>
  <c r="AS179" i="27"/>
  <c r="AH179" i="27"/>
  <c r="AI179" i="27" s="1"/>
  <c r="AH183" i="27"/>
  <c r="AI183" i="27" s="1"/>
  <c r="AJ266" i="27"/>
  <c r="AK266" i="27" s="1"/>
  <c r="AS266" i="27"/>
  <c r="AH266" i="27"/>
  <c r="AI266" i="27" s="1"/>
  <c r="AS175" i="27"/>
  <c r="AJ219" i="27"/>
  <c r="AK219" i="27" s="1"/>
  <c r="AS219" i="27"/>
  <c r="AH219" i="27"/>
  <c r="AI219" i="27" s="1"/>
  <c r="AJ223" i="27"/>
  <c r="AK223" i="27" s="1"/>
  <c r="AS223" i="27"/>
  <c r="AH223" i="27"/>
  <c r="AI223" i="27" s="1"/>
  <c r="AH230" i="27"/>
  <c r="AI230" i="27" s="1"/>
  <c r="AJ239" i="27"/>
  <c r="AK239" i="27" s="1"/>
  <c r="AS239" i="27"/>
  <c r="AH239" i="27"/>
  <c r="AI239" i="27" s="1"/>
  <c r="AS262" i="27"/>
  <c r="AH262" i="27"/>
  <c r="AI262" i="27" s="1"/>
  <c r="AJ262" i="27"/>
  <c r="AK262" i="27" s="1"/>
  <c r="AJ200" i="27"/>
  <c r="AK200" i="27" s="1"/>
  <c r="AS200" i="27"/>
  <c r="AH200" i="27"/>
  <c r="AI200" i="27" s="1"/>
  <c r="AJ208" i="27"/>
  <c r="AK208" i="27" s="1"/>
  <c r="AS208" i="27"/>
  <c r="AH208" i="27"/>
  <c r="AI208" i="27" s="1"/>
  <c r="AS258" i="27"/>
  <c r="AH258" i="27"/>
  <c r="AI258" i="27" s="1"/>
  <c r="AJ258" i="27"/>
  <c r="AK258" i="27" s="1"/>
  <c r="AS351" i="27"/>
  <c r="AJ351" i="27"/>
  <c r="AK351" i="27" s="1"/>
  <c r="AH193" i="27"/>
  <c r="AI193" i="27" s="1"/>
  <c r="AH201" i="27"/>
  <c r="AI201" i="27" s="1"/>
  <c r="AH209" i="27"/>
  <c r="AI209" i="27" s="1"/>
  <c r="AH224" i="27"/>
  <c r="AI224" i="27" s="1"/>
  <c r="AH232" i="27"/>
  <c r="AI232" i="27" s="1"/>
  <c r="AH240" i="27"/>
  <c r="AI240" i="27" s="1"/>
  <c r="AH248" i="27"/>
  <c r="AI248" i="27" s="1"/>
  <c r="AS261" i="27"/>
  <c r="AJ330" i="27"/>
  <c r="AK330" i="27" s="1"/>
  <c r="AS330" i="27"/>
  <c r="AH330" i="27"/>
  <c r="AI330" i="27" s="1"/>
  <c r="AJ342" i="27"/>
  <c r="AK342" i="27" s="1"/>
  <c r="AS342" i="27"/>
  <c r="AH342" i="27"/>
  <c r="AI342" i="27" s="1"/>
  <c r="AH351" i="27"/>
  <c r="AI351" i="27" s="1"/>
  <c r="AJ338" i="27"/>
  <c r="AK338" i="27" s="1"/>
  <c r="AS338" i="27"/>
  <c r="AH338" i="27"/>
  <c r="AI338" i="27" s="1"/>
  <c r="AH195" i="27"/>
  <c r="AI195" i="27" s="1"/>
  <c r="AS195" i="27"/>
  <c r="AH203" i="27"/>
  <c r="AI203" i="27" s="1"/>
  <c r="AS203" i="27"/>
  <c r="AH214" i="27"/>
  <c r="AI214" i="27" s="1"/>
  <c r="AS214" i="27"/>
  <c r="AH226" i="27"/>
  <c r="AI226" i="27" s="1"/>
  <c r="AS226" i="27"/>
  <c r="AH234" i="27"/>
  <c r="AI234" i="27" s="1"/>
  <c r="AS234" i="27"/>
  <c r="AH242" i="27"/>
  <c r="AI242" i="27" s="1"/>
  <c r="AS242" i="27"/>
  <c r="AH250" i="27"/>
  <c r="AI250" i="27" s="1"/>
  <c r="AS250" i="27"/>
  <c r="AJ296" i="27"/>
  <c r="AK296" i="27" s="1"/>
  <c r="AS296" i="27"/>
  <c r="AH296" i="27"/>
  <c r="AI296" i="27" s="1"/>
  <c r="AH227" i="27"/>
  <c r="AI227" i="27" s="1"/>
  <c r="AH235" i="27"/>
  <c r="AI235" i="27" s="1"/>
  <c r="AH243" i="27"/>
  <c r="AI243" i="27" s="1"/>
  <c r="AH251" i="27"/>
  <c r="AI251" i="27" s="1"/>
  <c r="AS254" i="27"/>
  <c r="AH254" i="27"/>
  <c r="AI254" i="27" s="1"/>
  <c r="AH261" i="27"/>
  <c r="AI261" i="27" s="1"/>
  <c r="AJ273" i="27"/>
  <c r="AK273" i="27" s="1"/>
  <c r="AS273" i="27"/>
  <c r="AH273" i="27"/>
  <c r="AI273" i="27" s="1"/>
  <c r="AH189" i="27"/>
  <c r="AI189" i="27" s="1"/>
  <c r="AH197" i="27"/>
  <c r="AI197" i="27" s="1"/>
  <c r="AJ281" i="27"/>
  <c r="AK281" i="27" s="1"/>
  <c r="AS281" i="27"/>
  <c r="AH281" i="27"/>
  <c r="AI281" i="27" s="1"/>
  <c r="AH274" i="27"/>
  <c r="AI274" i="27" s="1"/>
  <c r="AS274" i="27"/>
  <c r="AH282" i="27"/>
  <c r="AI282" i="27" s="1"/>
  <c r="AS282" i="27"/>
  <c r="AH293" i="27"/>
  <c r="AI293" i="27" s="1"/>
  <c r="AJ311" i="27"/>
  <c r="AK311" i="27" s="1"/>
  <c r="AS311" i="27"/>
  <c r="AH311" i="27"/>
  <c r="AI311" i="27" s="1"/>
  <c r="AJ354" i="27"/>
  <c r="AK354" i="27" s="1"/>
  <c r="AS354" i="27"/>
  <c r="AH354" i="27"/>
  <c r="AI354" i="27" s="1"/>
  <c r="AH259" i="27"/>
  <c r="AI259" i="27" s="1"/>
  <c r="AH267" i="27"/>
  <c r="AI267" i="27" s="1"/>
  <c r="AH275" i="27"/>
  <c r="AI275" i="27" s="1"/>
  <c r="AH283" i="27"/>
  <c r="AI283" i="27" s="1"/>
  <c r="AS291" i="27"/>
  <c r="AH309" i="27"/>
  <c r="AI309" i="27" s="1"/>
  <c r="AH310" i="27"/>
  <c r="AI310" i="27" s="1"/>
  <c r="AS361" i="27"/>
  <c r="AH361" i="27"/>
  <c r="AI361" i="27" s="1"/>
  <c r="AJ361" i="27"/>
  <c r="AK361" i="27" s="1"/>
  <c r="AS290" i="27"/>
  <c r="AS298" i="27"/>
  <c r="AH298" i="27"/>
  <c r="AI298" i="27" s="1"/>
  <c r="AJ303" i="27"/>
  <c r="AK303" i="27" s="1"/>
  <c r="AS303" i="27"/>
  <c r="AH303" i="27"/>
  <c r="AI303" i="27" s="1"/>
  <c r="AJ381" i="27"/>
  <c r="AK381" i="27" s="1"/>
  <c r="AS381" i="27"/>
  <c r="AH381" i="27"/>
  <c r="AI381" i="27" s="1"/>
  <c r="AH269" i="27"/>
  <c r="AI269" i="27" s="1"/>
  <c r="AH277" i="27"/>
  <c r="AI277" i="27" s="1"/>
  <c r="AH285" i="27"/>
  <c r="AI285" i="27" s="1"/>
  <c r="AS288" i="27"/>
  <c r="AH288" i="27"/>
  <c r="AI288" i="27" s="1"/>
  <c r="AJ298" i="27"/>
  <c r="AK298" i="27" s="1"/>
  <c r="AH302" i="27"/>
  <c r="AI302" i="27" s="1"/>
  <c r="AJ318" i="27"/>
  <c r="AK318" i="27" s="1"/>
  <c r="AS318" i="27"/>
  <c r="AH270" i="27"/>
  <c r="AI270" i="27" s="1"/>
  <c r="AH278" i="27"/>
  <c r="AI278" i="27" s="1"/>
  <c r="AH286" i="27"/>
  <c r="AI286" i="27" s="1"/>
  <c r="AS309" i="27"/>
  <c r="AS310" i="27"/>
  <c r="AH318" i="27"/>
  <c r="AI318" i="27" s="1"/>
  <c r="AS323" i="27"/>
  <c r="AH323" i="27"/>
  <c r="AI323" i="27" s="1"/>
  <c r="AJ415" i="27"/>
  <c r="AK415" i="27" s="1"/>
  <c r="AS415" i="27"/>
  <c r="AJ424" i="27"/>
  <c r="AK424" i="27" s="1"/>
  <c r="AS424" i="27"/>
  <c r="AH424" i="27"/>
  <c r="AI424" i="27" s="1"/>
  <c r="AH304" i="27"/>
  <c r="AI304" i="27" s="1"/>
  <c r="AS304" i="27"/>
  <c r="AH312" i="27"/>
  <c r="AI312" i="27" s="1"/>
  <c r="AS312" i="27"/>
  <c r="AJ323" i="27"/>
  <c r="AK323" i="27" s="1"/>
  <c r="AJ352" i="27"/>
  <c r="AK352" i="27" s="1"/>
  <c r="AS352" i="27"/>
  <c r="AH352" i="27"/>
  <c r="AI352" i="27" s="1"/>
  <c r="AH415" i="27"/>
  <c r="AI415" i="27" s="1"/>
  <c r="AJ346" i="27"/>
  <c r="AK346" i="27" s="1"/>
  <c r="AS346" i="27"/>
  <c r="AH346" i="27"/>
  <c r="AI346" i="27" s="1"/>
  <c r="AJ363" i="27"/>
  <c r="AK363" i="27" s="1"/>
  <c r="AS363" i="27"/>
  <c r="AH363" i="27"/>
  <c r="AI363" i="27" s="1"/>
  <c r="AH306" i="27"/>
  <c r="AI306" i="27" s="1"/>
  <c r="AH314" i="27"/>
  <c r="AI314" i="27" s="1"/>
  <c r="AS322" i="27"/>
  <c r="AJ328" i="27"/>
  <c r="AK328" i="27" s="1"/>
  <c r="AS328" i="27"/>
  <c r="AH328" i="27"/>
  <c r="AI328" i="27" s="1"/>
  <c r="AJ336" i="27"/>
  <c r="AK336" i="27" s="1"/>
  <c r="AS336" i="27"/>
  <c r="AH336" i="27"/>
  <c r="AI336" i="27" s="1"/>
  <c r="AH299" i="27"/>
  <c r="AI299" i="27" s="1"/>
  <c r="AH307" i="27"/>
  <c r="AI307" i="27" s="1"/>
  <c r="AH315" i="27"/>
  <c r="AI315" i="27" s="1"/>
  <c r="AJ344" i="27"/>
  <c r="AK344" i="27" s="1"/>
  <c r="AS344" i="27"/>
  <c r="AH344" i="27"/>
  <c r="AI344" i="27" s="1"/>
  <c r="AH359" i="27"/>
  <c r="AI359" i="27" s="1"/>
  <c r="AJ373" i="27"/>
  <c r="AK373" i="27" s="1"/>
  <c r="AS373" i="27"/>
  <c r="AH373" i="27"/>
  <c r="AI373" i="27" s="1"/>
  <c r="AS320" i="27"/>
  <c r="AH320" i="27"/>
  <c r="AI320" i="27" s="1"/>
  <c r="AJ414" i="27"/>
  <c r="AK414" i="27" s="1"/>
  <c r="AS414" i="27"/>
  <c r="AH414" i="27"/>
  <c r="AI414" i="27" s="1"/>
  <c r="AJ365" i="27"/>
  <c r="AK365" i="27" s="1"/>
  <c r="AS365" i="27"/>
  <c r="AH365" i="27"/>
  <c r="AI365" i="27" s="1"/>
  <c r="AS371" i="27"/>
  <c r="AS372" i="27"/>
  <c r="AS379" i="27"/>
  <c r="AS380" i="27"/>
  <c r="AJ423" i="27"/>
  <c r="AK423" i="27" s="1"/>
  <c r="AS423" i="27"/>
  <c r="AJ400" i="27"/>
  <c r="AK400" i="27" s="1"/>
  <c r="AS400" i="27"/>
  <c r="AW400" i="27" s="1"/>
  <c r="AH400" i="27"/>
  <c r="AI400" i="27" s="1"/>
  <c r="AH331" i="27"/>
  <c r="AI331" i="27" s="1"/>
  <c r="AH339" i="27"/>
  <c r="AI339" i="27" s="1"/>
  <c r="AH347" i="27"/>
  <c r="AI347" i="27" s="1"/>
  <c r="AH355" i="27"/>
  <c r="AI355" i="27" s="1"/>
  <c r="AJ399" i="27"/>
  <c r="AK399" i="27" s="1"/>
  <c r="AS399" i="27"/>
  <c r="AW399" i="27" s="1"/>
  <c r="AJ416" i="27"/>
  <c r="AK416" i="27" s="1"/>
  <c r="AS416" i="27"/>
  <c r="AW416" i="27" s="1"/>
  <c r="AH416" i="27"/>
  <c r="AI416" i="27" s="1"/>
  <c r="AJ422" i="27"/>
  <c r="AK422" i="27" s="1"/>
  <c r="AS422" i="27"/>
  <c r="AW422" i="27" s="1"/>
  <c r="AH324" i="27"/>
  <c r="AI324" i="27" s="1"/>
  <c r="AH332" i="27"/>
  <c r="AI332" i="27" s="1"/>
  <c r="AH340" i="27"/>
  <c r="AI340" i="27" s="1"/>
  <c r="AS389" i="27"/>
  <c r="AJ389" i="27"/>
  <c r="AK389" i="27" s="1"/>
  <c r="AH399" i="27"/>
  <c r="AI399" i="27" s="1"/>
  <c r="AH422" i="27"/>
  <c r="AI422" i="27" s="1"/>
  <c r="AJ432" i="27"/>
  <c r="AK432" i="27" s="1"/>
  <c r="AS432" i="27"/>
  <c r="AW432" i="27" s="1"/>
  <c r="AH432" i="27"/>
  <c r="AI432" i="27" s="1"/>
  <c r="AS430" i="27"/>
  <c r="AW430" i="27" s="1"/>
  <c r="AS431" i="27"/>
  <c r="AW431" i="27" s="1"/>
  <c r="AS366" i="27"/>
  <c r="AJ408" i="27"/>
  <c r="AK408" i="27" s="1"/>
  <c r="AS408" i="27"/>
  <c r="AW408" i="27" s="1"/>
  <c r="AH408" i="27"/>
  <c r="AI408" i="27" s="1"/>
  <c r="AH367" i="27"/>
  <c r="AI367" i="27" s="1"/>
  <c r="AS367" i="27"/>
  <c r="AH375" i="27"/>
  <c r="AI375" i="27" s="1"/>
  <c r="AS375" i="27"/>
  <c r="AH383" i="27"/>
  <c r="AI383" i="27" s="1"/>
  <c r="AS383" i="27"/>
  <c r="AH397" i="27"/>
  <c r="AI397" i="27" s="1"/>
  <c r="AH368" i="27"/>
  <c r="AI368" i="27" s="1"/>
  <c r="AH376" i="27"/>
  <c r="AI376" i="27" s="1"/>
  <c r="AH384" i="27"/>
  <c r="AI384" i="27" s="1"/>
  <c r="AH391" i="27"/>
  <c r="AI391" i="27" s="1"/>
  <c r="AH369" i="27"/>
  <c r="AI369" i="27" s="1"/>
  <c r="AJ392" i="27"/>
  <c r="AK392" i="27" s="1"/>
  <c r="AS392" i="27"/>
  <c r="AH392" i="27"/>
  <c r="AI392" i="27" s="1"/>
  <c r="AS406" i="27"/>
  <c r="AW406" i="27" s="1"/>
  <c r="AS401" i="27"/>
  <c r="AW401" i="27" s="1"/>
  <c r="AH409" i="27"/>
  <c r="AI409" i="27" s="1"/>
  <c r="AS409" i="27"/>
  <c r="AH417" i="27"/>
  <c r="AI417" i="27" s="1"/>
  <c r="AS417" i="27"/>
  <c r="AH425" i="27"/>
  <c r="AI425" i="27" s="1"/>
  <c r="AS425" i="27"/>
  <c r="AW425" i="27" s="1"/>
  <c r="AH433" i="27"/>
  <c r="AI433" i="27" s="1"/>
  <c r="AS433" i="27"/>
  <c r="AW433" i="27" s="1"/>
  <c r="AH394" i="27"/>
  <c r="AI394" i="27" s="1"/>
  <c r="AH402" i="27"/>
  <c r="AI402" i="27" s="1"/>
  <c r="AH410" i="27"/>
  <c r="AI410" i="27" s="1"/>
  <c r="AH418" i="27"/>
  <c r="AI418" i="27" s="1"/>
  <c r="AH426" i="27"/>
  <c r="AI426" i="27" s="1"/>
  <c r="AH434" i="27"/>
  <c r="AI434" i="27" s="1"/>
  <c r="AS434" i="27"/>
  <c r="AW434" i="27" s="1"/>
  <c r="AH395" i="27"/>
  <c r="AI395" i="27" s="1"/>
  <c r="AH403" i="27"/>
  <c r="AI403" i="27" s="1"/>
  <c r="AH411" i="27"/>
  <c r="AI411" i="27" s="1"/>
  <c r="AH419" i="27"/>
  <c r="AI419" i="27" s="1"/>
  <c r="AH427" i="27"/>
  <c r="AI427" i="27" s="1"/>
  <c r="AH435" i="27"/>
  <c r="AI435" i="27" s="1"/>
  <c r="AH436" i="27"/>
  <c r="AI436" i="27" s="1"/>
  <c r="AN43" i="31" l="1"/>
  <c r="AQ43" i="31" s="1"/>
  <c r="AP43" i="31" s="1"/>
  <c r="AO44" i="31"/>
  <c r="BD438" i="27"/>
  <c r="C31" i="14" s="1"/>
  <c r="AN32" i="27"/>
  <c r="AM31" i="27"/>
  <c r="AP30" i="27"/>
  <c r="AO30" i="27" s="1"/>
  <c r="AN44" i="31" l="1"/>
  <c r="AQ44" i="31" s="1"/>
  <c r="AP44" i="31" s="1"/>
  <c r="AO45" i="31"/>
  <c r="AP31" i="27"/>
  <c r="AO31" i="27" s="1"/>
  <c r="AN33" i="27"/>
  <c r="AM32" i="27"/>
  <c r="AN45" i="31" l="1"/>
  <c r="AQ45" i="31" s="1"/>
  <c r="AP45" i="31" s="1"/>
  <c r="AO46" i="31"/>
  <c r="AP32" i="27"/>
  <c r="AO32" i="27" s="1"/>
  <c r="AN34" i="27"/>
  <c r="AM33" i="27"/>
  <c r="AO47" i="31" l="1"/>
  <c r="AN46" i="31"/>
  <c r="AQ46" i="31" s="1"/>
  <c r="AP46" i="31" s="1"/>
  <c r="AP33" i="27"/>
  <c r="AO33" i="27" s="1"/>
  <c r="AN35" i="27"/>
  <c r="AM34" i="27"/>
  <c r="AN47" i="31" l="1"/>
  <c r="AQ47" i="31" s="1"/>
  <c r="AP47" i="31" s="1"/>
  <c r="AO48" i="31"/>
  <c r="AP34" i="27"/>
  <c r="AO34" i="27" s="1"/>
  <c r="AM35" i="27"/>
  <c r="AP35" i="27" s="1"/>
  <c r="AO35" i="27" s="1"/>
  <c r="AN36" i="27"/>
  <c r="AN48" i="31" l="1"/>
  <c r="AQ48" i="31" s="1"/>
  <c r="AP48" i="31" s="1"/>
  <c r="AO49" i="31"/>
  <c r="AM36" i="27"/>
  <c r="AP36" i="27" s="1"/>
  <c r="AO36" i="27" s="1"/>
  <c r="AN37" i="27"/>
  <c r="AN49" i="31" l="1"/>
  <c r="AQ49" i="31" s="1"/>
  <c r="AP49" i="31" s="1"/>
  <c r="AO50" i="31"/>
  <c r="AN38" i="27"/>
  <c r="AM37" i="27"/>
  <c r="AP37" i="27" s="1"/>
  <c r="AO37" i="27" s="1"/>
  <c r="AN50" i="31" l="1"/>
  <c r="AQ50" i="31" s="1"/>
  <c r="AP50" i="31" s="1"/>
  <c r="AO51" i="31"/>
  <c r="AN39" i="27"/>
  <c r="AM38" i="27"/>
  <c r="AP38" i="27" s="1"/>
  <c r="AO38" i="27" s="1"/>
  <c r="AO52" i="31" l="1"/>
  <c r="AN51" i="31"/>
  <c r="AQ51" i="31" s="1"/>
  <c r="AP51" i="31" s="1"/>
  <c r="AN40" i="27"/>
  <c r="AM39" i="27"/>
  <c r="AP39" i="27" s="1"/>
  <c r="AO39" i="27" s="1"/>
  <c r="AN52" i="31" l="1"/>
  <c r="AQ52" i="31" s="1"/>
  <c r="AP52" i="31" s="1"/>
  <c r="AO53" i="31"/>
  <c r="AM40" i="27"/>
  <c r="AP40" i="27" s="1"/>
  <c r="AO40" i="27" s="1"/>
  <c r="AN41" i="27"/>
  <c r="AN53" i="31" l="1"/>
  <c r="AQ53" i="31" s="1"/>
  <c r="AP53" i="31" s="1"/>
  <c r="AO54" i="31"/>
  <c r="AN42" i="27"/>
  <c r="AM41" i="27"/>
  <c r="AP41" i="27" s="1"/>
  <c r="AO41" i="27" s="1"/>
  <c r="AN54" i="31" l="1"/>
  <c r="AQ54" i="31" s="1"/>
  <c r="AP54" i="31" s="1"/>
  <c r="AO55" i="31"/>
  <c r="AM42" i="27"/>
  <c r="AP42" i="27" s="1"/>
  <c r="AO42" i="27" s="1"/>
  <c r="AN43" i="27"/>
  <c r="AN55" i="31" l="1"/>
  <c r="AQ55" i="31" s="1"/>
  <c r="AP55" i="31" s="1"/>
  <c r="AO56" i="31"/>
  <c r="AM43" i="27"/>
  <c r="AP43" i="27" s="1"/>
  <c r="AO43" i="27" s="1"/>
  <c r="AN44" i="27"/>
  <c r="AO57" i="31" l="1"/>
  <c r="AN56" i="31"/>
  <c r="AQ56" i="31" s="1"/>
  <c r="AP56" i="31" s="1"/>
  <c r="AN45" i="27"/>
  <c r="AM44" i="27"/>
  <c r="AP44" i="27" s="1"/>
  <c r="AO44" i="27" s="1"/>
  <c r="AN57" i="31" l="1"/>
  <c r="AQ57" i="31" s="1"/>
  <c r="AP57" i="31" s="1"/>
  <c r="AO58" i="31"/>
  <c r="AN46" i="27"/>
  <c r="AM45" i="27"/>
  <c r="AP45" i="27" s="1"/>
  <c r="AO45" i="27" s="1"/>
  <c r="AN58" i="31" l="1"/>
  <c r="AQ58" i="31" s="1"/>
  <c r="AP58" i="31" s="1"/>
  <c r="AO59" i="31"/>
  <c r="AN47" i="27"/>
  <c r="AM46" i="27"/>
  <c r="AP46" i="27" s="1"/>
  <c r="AO46" i="27" s="1"/>
  <c r="AO60" i="31" l="1"/>
  <c r="AN59" i="31"/>
  <c r="AQ59" i="31" s="1"/>
  <c r="AP59" i="31" s="1"/>
  <c r="AN48" i="27"/>
  <c r="AM47" i="27"/>
  <c r="AP47" i="27" s="1"/>
  <c r="AO47" i="27" s="1"/>
  <c r="AO61" i="31" l="1"/>
  <c r="AN60" i="31"/>
  <c r="AQ60" i="31" s="1"/>
  <c r="AP60" i="31" s="1"/>
  <c r="AM48" i="27"/>
  <c r="AP48" i="27" s="1"/>
  <c r="AO48" i="27" s="1"/>
  <c r="AN49" i="27"/>
  <c r="AN61" i="31" l="1"/>
  <c r="AQ61" i="31" s="1"/>
  <c r="AP61" i="31" s="1"/>
  <c r="AO62" i="31"/>
  <c r="AN50" i="27"/>
  <c r="AM49" i="27"/>
  <c r="AP49" i="27" s="1"/>
  <c r="AO49" i="27" s="1"/>
  <c r="AN62" i="31" l="1"/>
  <c r="AQ62" i="31" s="1"/>
  <c r="AP62" i="31" s="1"/>
  <c r="AO63" i="31"/>
  <c r="AM50" i="27"/>
  <c r="AP50" i="27" s="1"/>
  <c r="AO50" i="27" s="1"/>
  <c r="AN51" i="27"/>
  <c r="AO64" i="31" l="1"/>
  <c r="AN63" i="31"/>
  <c r="AQ63" i="31" s="1"/>
  <c r="AP63" i="31" s="1"/>
  <c r="AM51" i="27"/>
  <c r="AP51" i="27" s="1"/>
  <c r="AO51" i="27" s="1"/>
  <c r="AN52" i="27"/>
  <c r="AO65" i="31" l="1"/>
  <c r="AN64" i="31"/>
  <c r="AQ64" i="31" s="1"/>
  <c r="AP64" i="31" s="1"/>
  <c r="AN53" i="27"/>
  <c r="AM52" i="27"/>
  <c r="AP52" i="27" s="1"/>
  <c r="AO52" i="27" s="1"/>
  <c r="AO66" i="31" l="1"/>
  <c r="AN65" i="31"/>
  <c r="AQ65" i="31" s="1"/>
  <c r="AP65" i="31" s="1"/>
  <c r="AN54" i="27"/>
  <c r="AM53" i="27"/>
  <c r="AP53" i="27" s="1"/>
  <c r="AO53" i="27" s="1"/>
  <c r="AN66" i="31" l="1"/>
  <c r="AQ66" i="31" s="1"/>
  <c r="AP66" i="31" s="1"/>
  <c r="AO67" i="31"/>
  <c r="AN55" i="27"/>
  <c r="AM54" i="27"/>
  <c r="AP54" i="27" s="1"/>
  <c r="AO54" i="27" s="1"/>
  <c r="AO68" i="31" l="1"/>
  <c r="AN67" i="31"/>
  <c r="AQ67" i="31" s="1"/>
  <c r="AP67" i="31" s="1"/>
  <c r="AN56" i="27"/>
  <c r="AM55" i="27"/>
  <c r="AP55" i="27" s="1"/>
  <c r="AO55" i="27" s="1"/>
  <c r="AO69" i="31" l="1"/>
  <c r="AN68" i="31"/>
  <c r="AQ68" i="31" s="1"/>
  <c r="AP68" i="31" s="1"/>
  <c r="AN57" i="27"/>
  <c r="AM56" i="27"/>
  <c r="AP56" i="27" s="1"/>
  <c r="AO56" i="27" s="1"/>
  <c r="AO70" i="31" l="1"/>
  <c r="AN69" i="31"/>
  <c r="AQ69" i="31" s="1"/>
  <c r="AP69" i="31" s="1"/>
  <c r="AN58" i="27"/>
  <c r="AM57" i="27"/>
  <c r="AP57" i="27" s="1"/>
  <c r="AO57" i="27" s="1"/>
  <c r="AN70" i="31" l="1"/>
  <c r="AQ70" i="31" s="1"/>
  <c r="AP70" i="31" s="1"/>
  <c r="AO71" i="31"/>
  <c r="AM58" i="27"/>
  <c r="AP58" i="27" s="1"/>
  <c r="AO58" i="27" s="1"/>
  <c r="AN59" i="27"/>
  <c r="AO72" i="31" l="1"/>
  <c r="AN71" i="31"/>
  <c r="AQ71" i="31" s="1"/>
  <c r="AP71" i="31" s="1"/>
  <c r="AM59" i="27"/>
  <c r="AP59" i="27" s="1"/>
  <c r="AO59" i="27" s="1"/>
  <c r="AN60" i="27"/>
  <c r="AO73" i="31" l="1"/>
  <c r="AN72" i="31"/>
  <c r="AQ72" i="31" s="1"/>
  <c r="AP72" i="31" s="1"/>
  <c r="AN61" i="27"/>
  <c r="AM60" i="27"/>
  <c r="AP60" i="27" s="1"/>
  <c r="AO60" i="27" s="1"/>
  <c r="AN73" i="31" l="1"/>
  <c r="AQ73" i="31" s="1"/>
  <c r="AP73" i="31" s="1"/>
  <c r="AO74" i="31"/>
  <c r="AN62" i="27"/>
  <c r="AM61" i="27"/>
  <c r="AP61" i="27" s="1"/>
  <c r="AO61" i="27" s="1"/>
  <c r="AN74" i="31" l="1"/>
  <c r="AQ74" i="31" s="1"/>
  <c r="AP74" i="31" s="1"/>
  <c r="AO75" i="31"/>
  <c r="AN63" i="27"/>
  <c r="AM62" i="27"/>
  <c r="AP62" i="27" s="1"/>
  <c r="AO62" i="27" s="1"/>
  <c r="AO76" i="31" l="1"/>
  <c r="AN75" i="31"/>
  <c r="AQ75" i="31" s="1"/>
  <c r="AP75" i="31" s="1"/>
  <c r="AN64" i="27"/>
  <c r="AM63" i="27"/>
  <c r="AP63" i="27" s="1"/>
  <c r="AO63" i="27" s="1"/>
  <c r="AO77" i="31" l="1"/>
  <c r="AN76" i="31"/>
  <c r="AQ76" i="31" s="1"/>
  <c r="AP76" i="31" s="1"/>
  <c r="AN65" i="27"/>
  <c r="AM64" i="27"/>
  <c r="AP64" i="27" s="1"/>
  <c r="AO64" i="27" s="1"/>
  <c r="AN77" i="31" l="1"/>
  <c r="AQ77" i="31" s="1"/>
  <c r="AP77" i="31" s="1"/>
  <c r="AO78" i="31"/>
  <c r="AN66" i="27"/>
  <c r="AM65" i="27"/>
  <c r="AP65" i="27" s="1"/>
  <c r="AO65" i="27" s="1"/>
  <c r="AN78" i="31" l="1"/>
  <c r="AQ78" i="31" s="1"/>
  <c r="AP78" i="31" s="1"/>
  <c r="AO79" i="31"/>
  <c r="AM66" i="27"/>
  <c r="AP66" i="27" s="1"/>
  <c r="AO66" i="27" s="1"/>
  <c r="AN67" i="27"/>
  <c r="AN79" i="31" l="1"/>
  <c r="AQ79" i="31" s="1"/>
  <c r="AP79" i="31" s="1"/>
  <c r="AO80" i="31"/>
  <c r="AM67" i="27"/>
  <c r="AP67" i="27" s="1"/>
  <c r="AO67" i="27" s="1"/>
  <c r="AN68" i="27"/>
  <c r="AO81" i="31" l="1"/>
  <c r="AN80" i="31"/>
  <c r="AQ80" i="31" s="1"/>
  <c r="AP80" i="31" s="1"/>
  <c r="AN69" i="27"/>
  <c r="AM68" i="27"/>
  <c r="AP68" i="27" s="1"/>
  <c r="AO68" i="27" s="1"/>
  <c r="AO82" i="31" l="1"/>
  <c r="AN81" i="31"/>
  <c r="AQ81" i="31" s="1"/>
  <c r="AP81" i="31" s="1"/>
  <c r="AN70" i="27"/>
  <c r="AM69" i="27"/>
  <c r="AP69" i="27" s="1"/>
  <c r="AO69" i="27" s="1"/>
  <c r="AN82" i="31" l="1"/>
  <c r="AQ82" i="31" s="1"/>
  <c r="AP82" i="31" s="1"/>
  <c r="AO83" i="31"/>
  <c r="AN71" i="27"/>
  <c r="AM70" i="27"/>
  <c r="AP70" i="27" s="1"/>
  <c r="AO70" i="27" s="1"/>
  <c r="AN83" i="31" l="1"/>
  <c r="AQ83" i="31" s="1"/>
  <c r="AP83" i="31" s="1"/>
  <c r="AO84" i="31"/>
  <c r="AN72" i="27"/>
  <c r="AM71" i="27"/>
  <c r="AP71" i="27" s="1"/>
  <c r="AO71" i="27" s="1"/>
  <c r="AN84" i="31" l="1"/>
  <c r="AQ84" i="31" s="1"/>
  <c r="AP84" i="31" s="1"/>
  <c r="AO85" i="31"/>
  <c r="AN73" i="27"/>
  <c r="AM72" i="27"/>
  <c r="AP72" i="27" s="1"/>
  <c r="AO72" i="27" s="1"/>
  <c r="AN85" i="31" l="1"/>
  <c r="AQ85" i="31" s="1"/>
  <c r="AP85" i="31" s="1"/>
  <c r="AO86" i="31"/>
  <c r="AN74" i="27"/>
  <c r="AM73" i="27"/>
  <c r="AP73" i="27" s="1"/>
  <c r="AO73" i="27" s="1"/>
  <c r="AN86" i="31" l="1"/>
  <c r="AQ86" i="31" s="1"/>
  <c r="AP86" i="31" s="1"/>
  <c r="AO87" i="31"/>
  <c r="AM74" i="27"/>
  <c r="AP74" i="27" s="1"/>
  <c r="AO74" i="27" s="1"/>
  <c r="AN75" i="27"/>
  <c r="AO88" i="31" l="1"/>
  <c r="AN87" i="31"/>
  <c r="AQ87" i="31" s="1"/>
  <c r="AP87" i="31" s="1"/>
  <c r="AM75" i="27"/>
  <c r="AP75" i="27" s="1"/>
  <c r="AO75" i="27" s="1"/>
  <c r="AN76" i="27"/>
  <c r="AN88" i="31" l="1"/>
  <c r="AQ88" i="31" s="1"/>
  <c r="AP88" i="31" s="1"/>
  <c r="AO89" i="31"/>
  <c r="AM76" i="27"/>
  <c r="AP76" i="27" s="1"/>
  <c r="AO76" i="27" s="1"/>
  <c r="AN77" i="27"/>
  <c r="AO90" i="31" l="1"/>
  <c r="AN89" i="31"/>
  <c r="AQ89" i="31" s="1"/>
  <c r="AP89" i="31" s="1"/>
  <c r="AN78" i="27"/>
  <c r="AM77" i="27"/>
  <c r="AP77" i="27" s="1"/>
  <c r="AO77" i="27" s="1"/>
  <c r="AN90" i="31" l="1"/>
  <c r="AQ90" i="31" s="1"/>
  <c r="AP90" i="31" s="1"/>
  <c r="AO91" i="31"/>
  <c r="AN79" i="27"/>
  <c r="AM78" i="27"/>
  <c r="AP78" i="27" s="1"/>
  <c r="AO78" i="27" s="1"/>
  <c r="AO92" i="31" l="1"/>
  <c r="AN91" i="31"/>
  <c r="AQ91" i="31" s="1"/>
  <c r="AP91" i="31" s="1"/>
  <c r="AN80" i="27"/>
  <c r="AM79" i="27"/>
  <c r="AP79" i="27" s="1"/>
  <c r="AO79" i="27" s="1"/>
  <c r="AO93" i="31" l="1"/>
  <c r="AN92" i="31"/>
  <c r="AQ92" i="31" s="1"/>
  <c r="AP92" i="31" s="1"/>
  <c r="AN81" i="27"/>
  <c r="AM80" i="27"/>
  <c r="AP80" i="27" s="1"/>
  <c r="AO80" i="27" s="1"/>
  <c r="AN93" i="31" l="1"/>
  <c r="AQ93" i="31" s="1"/>
  <c r="AP93" i="31" s="1"/>
  <c r="AO94" i="31"/>
  <c r="AN82" i="27"/>
  <c r="AM81" i="27"/>
  <c r="AP81" i="27" s="1"/>
  <c r="AO81" i="27" s="1"/>
  <c r="AN94" i="31" l="1"/>
  <c r="AQ94" i="31" s="1"/>
  <c r="AP94" i="31" s="1"/>
  <c r="AO95" i="31"/>
  <c r="AM82" i="27"/>
  <c r="AP82" i="27" s="1"/>
  <c r="AO82" i="27" s="1"/>
  <c r="AN83" i="27"/>
  <c r="AN95" i="31" l="1"/>
  <c r="AQ95" i="31" s="1"/>
  <c r="AP95" i="31" s="1"/>
  <c r="AO96" i="31"/>
  <c r="AM83" i="27"/>
  <c r="AP83" i="27" s="1"/>
  <c r="AO83" i="27" s="1"/>
  <c r="AN84" i="27"/>
  <c r="AO97" i="31" l="1"/>
  <c r="AN96" i="31"/>
  <c r="AQ96" i="31" s="1"/>
  <c r="AP96" i="31" s="1"/>
  <c r="AM84" i="27"/>
  <c r="AP84" i="27" s="1"/>
  <c r="AO84" i="27" s="1"/>
  <c r="AN85" i="27"/>
  <c r="AO98" i="31" l="1"/>
  <c r="AN97" i="31"/>
  <c r="AQ97" i="31" s="1"/>
  <c r="AP97" i="31" s="1"/>
  <c r="AM85" i="27"/>
  <c r="AP85" i="27" s="1"/>
  <c r="AO85" i="27" s="1"/>
  <c r="AN86" i="27"/>
  <c r="AN98" i="31" l="1"/>
  <c r="AQ98" i="31" s="1"/>
  <c r="AP98" i="31" s="1"/>
  <c r="AO99" i="31"/>
  <c r="AM86" i="27"/>
  <c r="AP86" i="27" s="1"/>
  <c r="AO86" i="27" s="1"/>
  <c r="AN87" i="27"/>
  <c r="AO100" i="31" l="1"/>
  <c r="AN99" i="31"/>
  <c r="AQ99" i="31" s="1"/>
  <c r="AP99" i="31" s="1"/>
  <c r="AN88" i="27"/>
  <c r="AM87" i="27"/>
  <c r="AP87" i="27" s="1"/>
  <c r="AO87" i="27" s="1"/>
  <c r="AO101" i="31" l="1"/>
  <c r="AN100" i="31"/>
  <c r="AQ100" i="31" s="1"/>
  <c r="AP100" i="31" s="1"/>
  <c r="AN89" i="27"/>
  <c r="AM88" i="27"/>
  <c r="AP88" i="27" s="1"/>
  <c r="AO88" i="27" s="1"/>
  <c r="AN101" i="31" l="1"/>
  <c r="AQ101" i="31" s="1"/>
  <c r="AP101" i="31" s="1"/>
  <c r="AO102" i="31"/>
  <c r="AN90" i="27"/>
  <c r="AM89" i="27"/>
  <c r="AP89" i="27" s="1"/>
  <c r="AO89" i="27" s="1"/>
  <c r="AN102" i="31" l="1"/>
  <c r="AQ102" i="31" s="1"/>
  <c r="AP102" i="31" s="1"/>
  <c r="AO103" i="31"/>
  <c r="AN91" i="27"/>
  <c r="AM90" i="27"/>
  <c r="AP90" i="27" s="1"/>
  <c r="AO90" i="27" s="1"/>
  <c r="AN103" i="31" l="1"/>
  <c r="AQ103" i="31" s="1"/>
  <c r="AP103" i="31" s="1"/>
  <c r="AO104" i="31"/>
  <c r="AN92" i="27"/>
  <c r="AM91" i="27"/>
  <c r="AP91" i="27" s="1"/>
  <c r="AO91" i="27" s="1"/>
  <c r="AO105" i="31" l="1"/>
  <c r="AN104" i="31"/>
  <c r="AQ104" i="31" s="1"/>
  <c r="AP104" i="31" s="1"/>
  <c r="AM92" i="27"/>
  <c r="AP92" i="27" s="1"/>
  <c r="AO92" i="27" s="1"/>
  <c r="AN93" i="27"/>
  <c r="AN105" i="31" l="1"/>
  <c r="AQ105" i="31" s="1"/>
  <c r="AP105" i="31" s="1"/>
  <c r="AO106" i="31"/>
  <c r="AM93" i="27"/>
  <c r="AP93" i="27" s="1"/>
  <c r="AO93" i="27" s="1"/>
  <c r="AN94" i="27"/>
  <c r="AN106" i="31" l="1"/>
  <c r="AQ106" i="31" s="1"/>
  <c r="AP106" i="31" s="1"/>
  <c r="AO107" i="31"/>
  <c r="AN95" i="27"/>
  <c r="AM94" i="27"/>
  <c r="AP94" i="27" s="1"/>
  <c r="AO94" i="27" s="1"/>
  <c r="AN107" i="31" l="1"/>
  <c r="AQ107" i="31" s="1"/>
  <c r="AP107" i="31" s="1"/>
  <c r="AO108" i="31"/>
  <c r="AN96" i="27"/>
  <c r="AM95" i="27"/>
  <c r="AP95" i="27" s="1"/>
  <c r="AO95" i="27" s="1"/>
  <c r="AO109" i="31" l="1"/>
  <c r="AN108" i="31"/>
  <c r="AQ108" i="31" s="1"/>
  <c r="AP108" i="31" s="1"/>
  <c r="AN97" i="27"/>
  <c r="AM96" i="27"/>
  <c r="AP96" i="27" s="1"/>
  <c r="AO96" i="27" s="1"/>
  <c r="AO110" i="31" l="1"/>
  <c r="AN109" i="31"/>
  <c r="AQ109" i="31" s="1"/>
  <c r="AP109" i="31" s="1"/>
  <c r="AN98" i="27"/>
  <c r="AM97" i="27"/>
  <c r="AP97" i="27" s="1"/>
  <c r="AO97" i="27" s="1"/>
  <c r="AN110" i="31" l="1"/>
  <c r="AQ110" i="31" s="1"/>
  <c r="AP110" i="31" s="1"/>
  <c r="AO111" i="31"/>
  <c r="AN99" i="27"/>
  <c r="AM98" i="27"/>
  <c r="AP98" i="27" s="1"/>
  <c r="AO98" i="27" s="1"/>
  <c r="AN111" i="31" l="1"/>
  <c r="AQ111" i="31" s="1"/>
  <c r="AP111" i="31" s="1"/>
  <c r="AO112" i="31"/>
  <c r="AN100" i="27"/>
  <c r="AM99" i="27"/>
  <c r="AP99" i="27" s="1"/>
  <c r="AO99" i="27" s="1"/>
  <c r="AO113" i="31" l="1"/>
  <c r="AN112" i="31"/>
  <c r="AQ112" i="31" s="1"/>
  <c r="AP112" i="31" s="1"/>
  <c r="AM100" i="27"/>
  <c r="AP100" i="27" s="1"/>
  <c r="AO100" i="27" s="1"/>
  <c r="AN101" i="27"/>
  <c r="AO114" i="31" l="1"/>
  <c r="AN113" i="31"/>
  <c r="AQ113" i="31" s="1"/>
  <c r="AP113" i="31" s="1"/>
  <c r="AM101" i="27"/>
  <c r="AP101" i="27" s="1"/>
  <c r="AO101" i="27" s="1"/>
  <c r="AN102" i="27"/>
  <c r="AN114" i="31" l="1"/>
  <c r="AQ114" i="31" s="1"/>
  <c r="AP114" i="31" s="1"/>
  <c r="AO115" i="31"/>
  <c r="AN103" i="27"/>
  <c r="AM102" i="27"/>
  <c r="AP102" i="27" s="1"/>
  <c r="AO102" i="27" s="1"/>
  <c r="AO116" i="31" l="1"/>
  <c r="AN115" i="31"/>
  <c r="AQ115" i="31" s="1"/>
  <c r="AP115" i="31" s="1"/>
  <c r="AN104" i="27"/>
  <c r="AM103" i="27"/>
  <c r="AP103" i="27" s="1"/>
  <c r="AO103" i="27" s="1"/>
  <c r="AO117" i="31" l="1"/>
  <c r="AN116" i="31"/>
  <c r="AQ116" i="31" s="1"/>
  <c r="AP116" i="31" s="1"/>
  <c r="AN105" i="27"/>
  <c r="AM104" i="27"/>
  <c r="AP104" i="27" s="1"/>
  <c r="AO104" i="27" s="1"/>
  <c r="AO118" i="31" l="1"/>
  <c r="AN117" i="31"/>
  <c r="AQ117" i="31" s="1"/>
  <c r="AP117" i="31" s="1"/>
  <c r="AN106" i="27"/>
  <c r="AM105" i="27"/>
  <c r="AP105" i="27" s="1"/>
  <c r="AO105" i="27" s="1"/>
  <c r="AN118" i="31" l="1"/>
  <c r="AQ118" i="31" s="1"/>
  <c r="AP118" i="31" s="1"/>
  <c r="AO119" i="31"/>
  <c r="AN107" i="27"/>
  <c r="AM106" i="27"/>
  <c r="AP106" i="27" s="1"/>
  <c r="AO106" i="27" s="1"/>
  <c r="AN119" i="31" l="1"/>
  <c r="AQ119" i="31" s="1"/>
  <c r="AP119" i="31" s="1"/>
  <c r="AO120" i="31"/>
  <c r="AN108" i="27"/>
  <c r="AM107" i="27"/>
  <c r="AP107" i="27" s="1"/>
  <c r="AO107" i="27" s="1"/>
  <c r="AO121" i="31" l="1"/>
  <c r="AN120" i="31"/>
  <c r="AQ120" i="31" s="1"/>
  <c r="AP120" i="31" s="1"/>
  <c r="AM108" i="27"/>
  <c r="AP108" i="27" s="1"/>
  <c r="AO108" i="27" s="1"/>
  <c r="AN109" i="27"/>
  <c r="AN121" i="31" l="1"/>
  <c r="AQ121" i="31" s="1"/>
  <c r="AP121" i="31" s="1"/>
  <c r="AO122" i="31"/>
  <c r="AM109" i="27"/>
  <c r="AP109" i="27" s="1"/>
  <c r="AO109" i="27" s="1"/>
  <c r="AN110" i="27"/>
  <c r="AN122" i="31" l="1"/>
  <c r="AQ122" i="31" s="1"/>
  <c r="AP122" i="31" s="1"/>
  <c r="AO123" i="31"/>
  <c r="AN111" i="27"/>
  <c r="AM110" i="27"/>
  <c r="AP110" i="27" s="1"/>
  <c r="AO110" i="27" s="1"/>
  <c r="AN123" i="31" l="1"/>
  <c r="AQ123" i="31" s="1"/>
  <c r="AP123" i="31" s="1"/>
  <c r="AO124" i="31"/>
  <c r="AM111" i="27"/>
  <c r="AP111" i="27" s="1"/>
  <c r="AO111" i="27" s="1"/>
  <c r="AN112" i="27"/>
  <c r="AO125" i="31" l="1"/>
  <c r="AN124" i="31"/>
  <c r="AQ124" i="31" s="1"/>
  <c r="AP124" i="31" s="1"/>
  <c r="AN113" i="27"/>
  <c r="AM112" i="27"/>
  <c r="AP112" i="27" s="1"/>
  <c r="AO112" i="27" s="1"/>
  <c r="AO126" i="31" l="1"/>
  <c r="AN125" i="31"/>
  <c r="AQ125" i="31" s="1"/>
  <c r="AP125" i="31" s="1"/>
  <c r="AN114" i="27"/>
  <c r="AM113" i="27"/>
  <c r="AP113" i="27" s="1"/>
  <c r="AO113" i="27" s="1"/>
  <c r="AN126" i="31" l="1"/>
  <c r="AQ126" i="31" s="1"/>
  <c r="AP126" i="31" s="1"/>
  <c r="AO127" i="31"/>
  <c r="AN115" i="27"/>
  <c r="AM114" i="27"/>
  <c r="AP114" i="27" s="1"/>
  <c r="AO114" i="27" s="1"/>
  <c r="AN127" i="31" l="1"/>
  <c r="AQ127" i="31" s="1"/>
  <c r="AP127" i="31" s="1"/>
  <c r="AO128" i="31"/>
  <c r="AN116" i="27"/>
  <c r="AM115" i="27"/>
  <c r="AP115" i="27" s="1"/>
  <c r="AO115" i="27" s="1"/>
  <c r="AO129" i="31" l="1"/>
  <c r="AN128" i="31"/>
  <c r="AQ128" i="31" s="1"/>
  <c r="AP128" i="31" s="1"/>
  <c r="AM116" i="27"/>
  <c r="AP116" i="27" s="1"/>
  <c r="AO116" i="27" s="1"/>
  <c r="AN117" i="27"/>
  <c r="AO130" i="31" l="1"/>
  <c r="AN129" i="31"/>
  <c r="AQ129" i="31" s="1"/>
  <c r="AP129" i="31" s="1"/>
  <c r="AM117" i="27"/>
  <c r="AP117" i="27" s="1"/>
  <c r="AO117" i="27" s="1"/>
  <c r="AN118" i="27"/>
  <c r="AN130" i="31" l="1"/>
  <c r="AQ130" i="31" s="1"/>
  <c r="AP130" i="31" s="1"/>
  <c r="AO131" i="31"/>
  <c r="AM118" i="27"/>
  <c r="AP118" i="27" s="1"/>
  <c r="AO118" i="27" s="1"/>
  <c r="AN119" i="27"/>
  <c r="AN131" i="31" l="1"/>
  <c r="AQ131" i="31" s="1"/>
  <c r="AP131" i="31" s="1"/>
  <c r="AO132" i="31"/>
  <c r="AN120" i="27"/>
  <c r="AM119" i="27"/>
  <c r="AP119" i="27" s="1"/>
  <c r="AO119" i="27" s="1"/>
  <c r="AO133" i="31" l="1"/>
  <c r="AN132" i="31"/>
  <c r="AQ132" i="31" s="1"/>
  <c r="AP132" i="31" s="1"/>
  <c r="AN121" i="27"/>
  <c r="AM120" i="27"/>
  <c r="AP120" i="27" s="1"/>
  <c r="AO120" i="27" s="1"/>
  <c r="AO134" i="31" l="1"/>
  <c r="AN133" i="31"/>
  <c r="AQ133" i="31" s="1"/>
  <c r="AP133" i="31" s="1"/>
  <c r="AN122" i="27"/>
  <c r="AM121" i="27"/>
  <c r="AP121" i="27" s="1"/>
  <c r="AO121" i="27" s="1"/>
  <c r="AN134" i="31" l="1"/>
  <c r="AQ134" i="31" s="1"/>
  <c r="AP134" i="31" s="1"/>
  <c r="AO135" i="31"/>
  <c r="AN123" i="27"/>
  <c r="AM122" i="27"/>
  <c r="AP122" i="27" s="1"/>
  <c r="AO122" i="27" s="1"/>
  <c r="AO136" i="31" l="1"/>
  <c r="AN135" i="31"/>
  <c r="AQ135" i="31" s="1"/>
  <c r="AP135" i="31" s="1"/>
  <c r="AN124" i="27"/>
  <c r="AM123" i="27"/>
  <c r="AP123" i="27" s="1"/>
  <c r="AO123" i="27" s="1"/>
  <c r="AO137" i="31" l="1"/>
  <c r="AN136" i="31"/>
  <c r="AQ136" i="31" s="1"/>
  <c r="AP136" i="31" s="1"/>
  <c r="AM124" i="27"/>
  <c r="AP124" i="27" s="1"/>
  <c r="AO124" i="27" s="1"/>
  <c r="AN125" i="27"/>
  <c r="AN137" i="31" l="1"/>
  <c r="AQ137" i="31" s="1"/>
  <c r="AP137" i="31" s="1"/>
  <c r="AO138" i="31"/>
  <c r="AM125" i="27"/>
  <c r="AP125" i="27" s="1"/>
  <c r="AO125" i="27" s="1"/>
  <c r="AN126" i="27"/>
  <c r="AN138" i="31" l="1"/>
  <c r="AQ138" i="31" s="1"/>
  <c r="AP138" i="31" s="1"/>
  <c r="AO139" i="31"/>
  <c r="AN127" i="27"/>
  <c r="AM126" i="27"/>
  <c r="AP126" i="27" s="1"/>
  <c r="AO126" i="27" s="1"/>
  <c r="AN139" i="31" l="1"/>
  <c r="AQ139" i="31" s="1"/>
  <c r="AP139" i="31" s="1"/>
  <c r="AO140" i="31"/>
  <c r="AM127" i="27"/>
  <c r="AP127" i="27" s="1"/>
  <c r="AO127" i="27" s="1"/>
  <c r="AN128" i="27"/>
  <c r="AO141" i="31" l="1"/>
  <c r="AN140" i="31"/>
  <c r="AQ140" i="31" s="1"/>
  <c r="AP140" i="31" s="1"/>
  <c r="AN129" i="27"/>
  <c r="AM128" i="27"/>
  <c r="AP128" i="27" s="1"/>
  <c r="AO128" i="27" s="1"/>
  <c r="AO142" i="31" l="1"/>
  <c r="AN141" i="31"/>
  <c r="AQ141" i="31" s="1"/>
  <c r="AP141" i="31" s="1"/>
  <c r="AN130" i="27"/>
  <c r="AM129" i="27"/>
  <c r="AP129" i="27" s="1"/>
  <c r="AO129" i="27" s="1"/>
  <c r="AN142" i="31" l="1"/>
  <c r="AQ142" i="31" s="1"/>
  <c r="AP142" i="31" s="1"/>
  <c r="AO143" i="31"/>
  <c r="AN131" i="27"/>
  <c r="AM130" i="27"/>
  <c r="AP130" i="27" s="1"/>
  <c r="AO130" i="27" s="1"/>
  <c r="AN143" i="31" l="1"/>
  <c r="AQ143" i="31" s="1"/>
  <c r="AP143" i="31" s="1"/>
  <c r="AO144" i="31"/>
  <c r="AN132" i="27"/>
  <c r="AM131" i="27"/>
  <c r="AP131" i="27" s="1"/>
  <c r="AO131" i="27" s="1"/>
  <c r="AO145" i="31" l="1"/>
  <c r="AN144" i="31"/>
  <c r="AQ144" i="31" s="1"/>
  <c r="AP144" i="31" s="1"/>
  <c r="AM132" i="27"/>
  <c r="AP132" i="27" s="1"/>
  <c r="AO132" i="27" s="1"/>
  <c r="AN133" i="27"/>
  <c r="AN145" i="31" l="1"/>
  <c r="AQ145" i="31" s="1"/>
  <c r="AP145" i="31" s="1"/>
  <c r="AO146" i="31"/>
  <c r="AN134" i="27"/>
  <c r="AM133" i="27"/>
  <c r="AP133" i="27" s="1"/>
  <c r="AO133" i="27" s="1"/>
  <c r="AN146" i="31" l="1"/>
  <c r="AQ146" i="31" s="1"/>
  <c r="AP146" i="31" s="1"/>
  <c r="AO147" i="31"/>
  <c r="AM134" i="27"/>
  <c r="AP134" i="27" s="1"/>
  <c r="AO134" i="27" s="1"/>
  <c r="AN135" i="27"/>
  <c r="AO148" i="31" l="1"/>
  <c r="AN147" i="31"/>
  <c r="AQ147" i="31" s="1"/>
  <c r="AP147" i="31" s="1"/>
  <c r="AM135" i="27"/>
  <c r="AP135" i="27" s="1"/>
  <c r="AO135" i="27" s="1"/>
  <c r="AN136" i="27"/>
  <c r="AO149" i="31" l="1"/>
  <c r="AN148" i="31"/>
  <c r="AQ148" i="31" s="1"/>
  <c r="AP148" i="31" s="1"/>
  <c r="AN137" i="27"/>
  <c r="AM136" i="27"/>
  <c r="AP136" i="27" s="1"/>
  <c r="AO136" i="27" s="1"/>
  <c r="AN149" i="31" l="1"/>
  <c r="AQ149" i="31" s="1"/>
  <c r="AP149" i="31" s="1"/>
  <c r="AO150" i="31"/>
  <c r="AN138" i="27"/>
  <c r="AM137" i="27"/>
  <c r="AP137" i="27" s="1"/>
  <c r="AO137" i="27" s="1"/>
  <c r="AN150" i="31" l="1"/>
  <c r="AQ150" i="31" s="1"/>
  <c r="AP150" i="31" s="1"/>
  <c r="AO151" i="31"/>
  <c r="AN139" i="27"/>
  <c r="AM138" i="27"/>
  <c r="AP138" i="27" s="1"/>
  <c r="AO138" i="27" s="1"/>
  <c r="AO152" i="31" l="1"/>
  <c r="AN151" i="31"/>
  <c r="AQ151" i="31" s="1"/>
  <c r="AP151" i="31" s="1"/>
  <c r="AN140" i="27"/>
  <c r="AM139" i="27"/>
  <c r="AP139" i="27" s="1"/>
  <c r="AO139" i="27" s="1"/>
  <c r="AO153" i="31" l="1"/>
  <c r="AN152" i="31"/>
  <c r="AQ152" i="31" s="1"/>
  <c r="AP152" i="31" s="1"/>
  <c r="AN141" i="27"/>
  <c r="AM140" i="27"/>
  <c r="AP140" i="27" s="1"/>
  <c r="AO140" i="27" s="1"/>
  <c r="AN153" i="31" l="1"/>
  <c r="AQ153" i="31" s="1"/>
  <c r="AP153" i="31" s="1"/>
  <c r="AO154" i="31"/>
  <c r="AN142" i="27"/>
  <c r="AM141" i="27"/>
  <c r="AP141" i="27" s="1"/>
  <c r="AO141" i="27" s="1"/>
  <c r="AN154" i="31" l="1"/>
  <c r="AQ154" i="31" s="1"/>
  <c r="AP154" i="31" s="1"/>
  <c r="AO155" i="31"/>
  <c r="AM142" i="27"/>
  <c r="AP142" i="27" s="1"/>
  <c r="AO142" i="27" s="1"/>
  <c r="AN143" i="27"/>
  <c r="AO156" i="31" l="1"/>
  <c r="AN155" i="31"/>
  <c r="AQ155" i="31" s="1"/>
  <c r="AP155" i="31" s="1"/>
  <c r="AM143" i="27"/>
  <c r="AP143" i="27" s="1"/>
  <c r="AO143" i="27" s="1"/>
  <c r="AN144" i="27"/>
  <c r="AO157" i="31" l="1"/>
  <c r="AN156" i="31"/>
  <c r="AQ156" i="31" s="1"/>
  <c r="AP156" i="31" s="1"/>
  <c r="AN145" i="27"/>
  <c r="AM144" i="27"/>
  <c r="AP144" i="27" s="1"/>
  <c r="AO144" i="27" s="1"/>
  <c r="AN157" i="31" l="1"/>
  <c r="AQ157" i="31" s="1"/>
  <c r="AP157" i="31" s="1"/>
  <c r="AO158" i="31"/>
  <c r="AN146" i="27"/>
  <c r="AM145" i="27"/>
  <c r="AP145" i="27" s="1"/>
  <c r="AO145" i="27" s="1"/>
  <c r="AN158" i="31" l="1"/>
  <c r="AQ158" i="31" s="1"/>
  <c r="AP158" i="31" s="1"/>
  <c r="AO159" i="31"/>
  <c r="AN147" i="27"/>
  <c r="AM146" i="27"/>
  <c r="AP146" i="27" s="1"/>
  <c r="AO146" i="27" s="1"/>
  <c r="AO160" i="31" l="1"/>
  <c r="AN159" i="31"/>
  <c r="AQ159" i="31" s="1"/>
  <c r="AP159" i="31" s="1"/>
  <c r="AN148" i="27"/>
  <c r="AM147" i="27"/>
  <c r="AP147" i="27" s="1"/>
  <c r="AO147" i="27" s="1"/>
  <c r="AO161" i="31" l="1"/>
  <c r="AN160" i="31"/>
  <c r="AQ160" i="31" s="1"/>
  <c r="AP160" i="31" s="1"/>
  <c r="AN149" i="27"/>
  <c r="AM148" i="27"/>
  <c r="AP148" i="27" s="1"/>
  <c r="AO148" i="27" s="1"/>
  <c r="AN161" i="31" l="1"/>
  <c r="AQ161" i="31" s="1"/>
  <c r="AP161" i="31" s="1"/>
  <c r="AO162" i="31"/>
  <c r="AN150" i="27"/>
  <c r="AM149" i="27"/>
  <c r="AP149" i="27" s="1"/>
  <c r="AO149" i="27" s="1"/>
  <c r="AN162" i="31" l="1"/>
  <c r="AQ162" i="31" s="1"/>
  <c r="AP162" i="31" s="1"/>
  <c r="AO163" i="31"/>
  <c r="AM150" i="27"/>
  <c r="AP150" i="27" s="1"/>
  <c r="AO150" i="27" s="1"/>
  <c r="AN151" i="27"/>
  <c r="AO164" i="31" l="1"/>
  <c r="AN163" i="31"/>
  <c r="AQ163" i="31" s="1"/>
  <c r="AP163" i="31" s="1"/>
  <c r="AM151" i="27"/>
  <c r="AP151" i="27" s="1"/>
  <c r="AO151" i="27" s="1"/>
  <c r="AN152" i="27"/>
  <c r="AO165" i="31" l="1"/>
  <c r="AN164" i="31"/>
  <c r="AQ164" i="31" s="1"/>
  <c r="AP164" i="31" s="1"/>
  <c r="AN153" i="27"/>
  <c r="AM152" i="27"/>
  <c r="AP152" i="27" s="1"/>
  <c r="AO152" i="27" s="1"/>
  <c r="AO166" i="31" l="1"/>
  <c r="AN165" i="31"/>
  <c r="AQ165" i="31" s="1"/>
  <c r="AP165" i="31" s="1"/>
  <c r="AN154" i="27"/>
  <c r="AM153" i="27"/>
  <c r="AP153" i="27" s="1"/>
  <c r="AO153" i="27" s="1"/>
  <c r="AN166" i="31" l="1"/>
  <c r="AQ166" i="31" s="1"/>
  <c r="AP166" i="31" s="1"/>
  <c r="AO167" i="31"/>
  <c r="AN155" i="27"/>
  <c r="AM154" i="27"/>
  <c r="AP154" i="27" s="1"/>
  <c r="AO154" i="27" s="1"/>
  <c r="AO168" i="31" l="1"/>
  <c r="AN167" i="31"/>
  <c r="AQ167" i="31" s="1"/>
  <c r="AP167" i="31" s="1"/>
  <c r="AN156" i="27"/>
  <c r="AM155" i="27"/>
  <c r="AP155" i="27" s="1"/>
  <c r="AO155" i="27" s="1"/>
  <c r="AO169" i="31" l="1"/>
  <c r="AN168" i="31"/>
  <c r="AQ168" i="31" s="1"/>
  <c r="AP168" i="31" s="1"/>
  <c r="AN157" i="27"/>
  <c r="AM156" i="27"/>
  <c r="AP156" i="27" s="1"/>
  <c r="AO156" i="27" s="1"/>
  <c r="AO170" i="31" l="1"/>
  <c r="AN169" i="31"/>
  <c r="AQ169" i="31" s="1"/>
  <c r="AP169" i="31" s="1"/>
  <c r="AN158" i="27"/>
  <c r="AM157" i="27"/>
  <c r="AP157" i="27" s="1"/>
  <c r="AO157" i="27" s="1"/>
  <c r="AN170" i="31" l="1"/>
  <c r="AQ170" i="31" s="1"/>
  <c r="AP170" i="31" s="1"/>
  <c r="AO171" i="31"/>
  <c r="AM158" i="27"/>
  <c r="AP158" i="27" s="1"/>
  <c r="AO158" i="27" s="1"/>
  <c r="AN159" i="27"/>
  <c r="AO172" i="31" l="1"/>
  <c r="AN171" i="31"/>
  <c r="AQ171" i="31" s="1"/>
  <c r="AP171" i="31" s="1"/>
  <c r="AM159" i="27"/>
  <c r="AP159" i="27" s="1"/>
  <c r="AO159" i="27" s="1"/>
  <c r="AN160" i="27"/>
  <c r="AO173" i="31" l="1"/>
  <c r="AN172" i="31"/>
  <c r="AQ172" i="31" s="1"/>
  <c r="AP172" i="31" s="1"/>
  <c r="AN161" i="27"/>
  <c r="AM160" i="27"/>
  <c r="AP160" i="27" s="1"/>
  <c r="AO160" i="27" s="1"/>
  <c r="AN173" i="31" l="1"/>
  <c r="AQ173" i="31" s="1"/>
  <c r="AP173" i="31" s="1"/>
  <c r="AO174" i="31"/>
  <c r="AN162" i="27"/>
  <c r="AM161" i="27"/>
  <c r="AP161" i="27" s="1"/>
  <c r="AO161" i="27" s="1"/>
  <c r="AN174" i="31" l="1"/>
  <c r="AQ174" i="31" s="1"/>
  <c r="AP174" i="31" s="1"/>
  <c r="AO175" i="31"/>
  <c r="AN163" i="27"/>
  <c r="AM162" i="27"/>
  <c r="AP162" i="27" s="1"/>
  <c r="AO162" i="27" s="1"/>
  <c r="AO176" i="31" l="1"/>
  <c r="AN175" i="31"/>
  <c r="AQ175" i="31" s="1"/>
  <c r="AP175" i="31" s="1"/>
  <c r="AN164" i="27"/>
  <c r="AM163" i="27"/>
  <c r="AP163" i="27" s="1"/>
  <c r="AO163" i="27" s="1"/>
  <c r="AO177" i="31" l="1"/>
  <c r="AN176" i="31"/>
  <c r="AQ176" i="31" s="1"/>
  <c r="AP176" i="31" s="1"/>
  <c r="AN165" i="27"/>
  <c r="AM164" i="27"/>
  <c r="AP164" i="27" s="1"/>
  <c r="AO164" i="27" s="1"/>
  <c r="AN177" i="31" l="1"/>
  <c r="AQ177" i="31" s="1"/>
  <c r="AP177" i="31" s="1"/>
  <c r="AO178" i="31"/>
  <c r="AN166" i="27"/>
  <c r="AM165" i="27"/>
  <c r="AP165" i="27" s="1"/>
  <c r="AO165" i="27" s="1"/>
  <c r="AN178" i="31" l="1"/>
  <c r="AQ178" i="31" s="1"/>
  <c r="AP178" i="31" s="1"/>
  <c r="AO179" i="31"/>
  <c r="AM166" i="27"/>
  <c r="AP166" i="27" s="1"/>
  <c r="AO166" i="27" s="1"/>
  <c r="AN167" i="27"/>
  <c r="AO180" i="31" l="1"/>
  <c r="AN179" i="31"/>
  <c r="AQ179" i="31" s="1"/>
  <c r="AP179" i="31" s="1"/>
  <c r="AM167" i="27"/>
  <c r="AP167" i="27" s="1"/>
  <c r="AO167" i="27" s="1"/>
  <c r="AN168" i="27"/>
  <c r="AO181" i="31" l="1"/>
  <c r="AN180" i="31"/>
  <c r="AQ180" i="31" s="1"/>
  <c r="AP180" i="31" s="1"/>
  <c r="AN169" i="27"/>
  <c r="AM168" i="27"/>
  <c r="AP168" i="27" s="1"/>
  <c r="AO168" i="27" s="1"/>
  <c r="AO182" i="31" l="1"/>
  <c r="AN181" i="31"/>
  <c r="AQ181" i="31" s="1"/>
  <c r="AP181" i="31" s="1"/>
  <c r="AN170" i="27"/>
  <c r="AM169" i="27"/>
  <c r="AP169" i="27" s="1"/>
  <c r="AO169" i="27" s="1"/>
  <c r="AN182" i="31" l="1"/>
  <c r="AQ182" i="31" s="1"/>
  <c r="AP182" i="31" s="1"/>
  <c r="AO183" i="31"/>
  <c r="AN171" i="27"/>
  <c r="AM170" i="27"/>
  <c r="AP170" i="27" s="1"/>
  <c r="AO170" i="27" s="1"/>
  <c r="AO184" i="31" l="1"/>
  <c r="AN183" i="31"/>
  <c r="AQ183" i="31" s="1"/>
  <c r="AP183" i="31" s="1"/>
  <c r="AN172" i="27"/>
  <c r="AM171" i="27"/>
  <c r="AP171" i="27" s="1"/>
  <c r="AO171" i="27" s="1"/>
  <c r="AO185" i="31" l="1"/>
  <c r="AN184" i="31"/>
  <c r="AQ184" i="31" s="1"/>
  <c r="AP184" i="31" s="1"/>
  <c r="AM172" i="27"/>
  <c r="AP172" i="27" s="1"/>
  <c r="AO172" i="27" s="1"/>
  <c r="AN173" i="27"/>
  <c r="AO186" i="31" l="1"/>
  <c r="AN185" i="31"/>
  <c r="AQ185" i="31" s="1"/>
  <c r="AP185" i="31" s="1"/>
  <c r="AM173" i="27"/>
  <c r="AP173" i="27" s="1"/>
  <c r="AO173" i="27" s="1"/>
  <c r="AN174" i="27"/>
  <c r="AN186" i="31" l="1"/>
  <c r="AQ186" i="31" s="1"/>
  <c r="AP186" i="31" s="1"/>
  <c r="AO187" i="31"/>
  <c r="AM174" i="27"/>
  <c r="AP174" i="27" s="1"/>
  <c r="AO174" i="27" s="1"/>
  <c r="AN175" i="27"/>
  <c r="AO188" i="31" l="1"/>
  <c r="AN187" i="31"/>
  <c r="AQ187" i="31" s="1"/>
  <c r="AP187" i="31" s="1"/>
  <c r="AM175" i="27"/>
  <c r="AP175" i="27" s="1"/>
  <c r="AO175" i="27" s="1"/>
  <c r="AN176" i="27"/>
  <c r="AO189" i="31" l="1"/>
  <c r="AN188" i="31"/>
  <c r="AQ188" i="31" s="1"/>
  <c r="AP188" i="31" s="1"/>
  <c r="AN177" i="27"/>
  <c r="AM176" i="27"/>
  <c r="AP176" i="27" s="1"/>
  <c r="AO176" i="27" s="1"/>
  <c r="AN189" i="31" l="1"/>
  <c r="AQ189" i="31" s="1"/>
  <c r="AP189" i="31" s="1"/>
  <c r="AO190" i="31"/>
  <c r="AN178" i="27"/>
  <c r="AM177" i="27"/>
  <c r="AP177" i="27" s="1"/>
  <c r="AO177" i="27" s="1"/>
  <c r="AN190" i="31" l="1"/>
  <c r="AQ190" i="31" s="1"/>
  <c r="AP190" i="31" s="1"/>
  <c r="AO191" i="31"/>
  <c r="AN179" i="27"/>
  <c r="AM178" i="27"/>
  <c r="AP178" i="27" s="1"/>
  <c r="AO178" i="27" s="1"/>
  <c r="AO192" i="31" l="1"/>
  <c r="AN191" i="31"/>
  <c r="AQ191" i="31" s="1"/>
  <c r="AP191" i="31" s="1"/>
  <c r="AN180" i="27"/>
  <c r="AM179" i="27"/>
  <c r="AP179" i="27" s="1"/>
  <c r="AO179" i="27" s="1"/>
  <c r="AO193" i="31" l="1"/>
  <c r="AN192" i="31"/>
  <c r="AQ192" i="31" s="1"/>
  <c r="AP192" i="31" s="1"/>
  <c r="AM180" i="27"/>
  <c r="AP180" i="27" s="1"/>
  <c r="AO180" i="27" s="1"/>
  <c r="AN181" i="27"/>
  <c r="AN193" i="31" l="1"/>
  <c r="AQ193" i="31" s="1"/>
  <c r="AP193" i="31" s="1"/>
  <c r="AO194" i="31"/>
  <c r="AN182" i="27"/>
  <c r="AM181" i="27"/>
  <c r="AP181" i="27" s="1"/>
  <c r="AO181" i="27" s="1"/>
  <c r="AN194" i="31" l="1"/>
  <c r="AQ194" i="31" s="1"/>
  <c r="AP194" i="31" s="1"/>
  <c r="AO195" i="31"/>
  <c r="AN183" i="27"/>
  <c r="AM182" i="27"/>
  <c r="AP182" i="27" s="1"/>
  <c r="AO182" i="27" s="1"/>
  <c r="AO196" i="31" l="1"/>
  <c r="AN195" i="31"/>
  <c r="AQ195" i="31" s="1"/>
  <c r="AP195" i="31" s="1"/>
  <c r="AN184" i="27"/>
  <c r="AM183" i="27"/>
  <c r="AP183" i="27" s="1"/>
  <c r="AO183" i="27" s="1"/>
  <c r="AO197" i="31" l="1"/>
  <c r="AN196" i="31"/>
  <c r="AQ196" i="31" s="1"/>
  <c r="AP196" i="31" s="1"/>
  <c r="AN185" i="27"/>
  <c r="AM184" i="27"/>
  <c r="AP184" i="27" s="1"/>
  <c r="AO184" i="27" s="1"/>
  <c r="AO198" i="31" l="1"/>
  <c r="AN197" i="31"/>
  <c r="AQ197" i="31" s="1"/>
  <c r="AP197" i="31" s="1"/>
  <c r="AM185" i="27"/>
  <c r="AP185" i="27" s="1"/>
  <c r="AO185" i="27" s="1"/>
  <c r="AN186" i="27"/>
  <c r="AN198" i="31" l="1"/>
  <c r="AQ198" i="31" s="1"/>
  <c r="AP198" i="31" s="1"/>
  <c r="AO199" i="31"/>
  <c r="AN187" i="27"/>
  <c r="AM186" i="27"/>
  <c r="AP186" i="27" s="1"/>
  <c r="AO186" i="27" s="1"/>
  <c r="AO200" i="31" l="1"/>
  <c r="AN199" i="31"/>
  <c r="AQ199" i="31" s="1"/>
  <c r="AP199" i="31" s="1"/>
  <c r="AN188" i="27"/>
  <c r="AM187" i="27"/>
  <c r="AP187" i="27" s="1"/>
  <c r="AO187" i="27" s="1"/>
  <c r="AO201" i="31" l="1"/>
  <c r="AN200" i="31"/>
  <c r="AQ200" i="31" s="1"/>
  <c r="AP200" i="31" s="1"/>
  <c r="AN189" i="27"/>
  <c r="AM188" i="27"/>
  <c r="AP188" i="27" s="1"/>
  <c r="AO188" i="27" s="1"/>
  <c r="AO202" i="31" l="1"/>
  <c r="AN201" i="31"/>
  <c r="AQ201" i="31" s="1"/>
  <c r="AP201" i="31" s="1"/>
  <c r="AN190" i="27"/>
  <c r="AM189" i="27"/>
  <c r="AP189" i="27" s="1"/>
  <c r="AO189" i="27" s="1"/>
  <c r="AN202" i="31" l="1"/>
  <c r="AQ202" i="31" s="1"/>
  <c r="AP202" i="31" s="1"/>
  <c r="AO203" i="31"/>
  <c r="AN191" i="27"/>
  <c r="AM190" i="27"/>
  <c r="AP190" i="27" s="1"/>
  <c r="AO190" i="27" s="1"/>
  <c r="AO204" i="31" l="1"/>
  <c r="AN203" i="31"/>
  <c r="AQ203" i="31" s="1"/>
  <c r="AP203" i="31" s="1"/>
  <c r="AN192" i="27"/>
  <c r="AM191" i="27"/>
  <c r="AP191" i="27" s="1"/>
  <c r="AO191" i="27" s="1"/>
  <c r="AO205" i="31" l="1"/>
  <c r="AN204" i="31"/>
  <c r="AQ204" i="31" s="1"/>
  <c r="AP204" i="31" s="1"/>
  <c r="AM192" i="27"/>
  <c r="AP192" i="27" s="1"/>
  <c r="AO192" i="27" s="1"/>
  <c r="AN193" i="27"/>
  <c r="AN205" i="31" l="1"/>
  <c r="AQ205" i="31" s="1"/>
  <c r="AP205" i="31" s="1"/>
  <c r="AO206" i="31"/>
  <c r="AM193" i="27"/>
  <c r="AP193" i="27" s="1"/>
  <c r="AO193" i="27" s="1"/>
  <c r="AN194" i="27"/>
  <c r="AN206" i="31" l="1"/>
  <c r="AQ206" i="31" s="1"/>
  <c r="AP206" i="31" s="1"/>
  <c r="AO207" i="31"/>
  <c r="AN195" i="27"/>
  <c r="AM194" i="27"/>
  <c r="AP194" i="27" s="1"/>
  <c r="AO194" i="27" s="1"/>
  <c r="AN207" i="31" l="1"/>
  <c r="AQ207" i="31" s="1"/>
  <c r="AP207" i="31" s="1"/>
  <c r="AO208" i="31"/>
  <c r="AN196" i="27"/>
  <c r="AM195" i="27"/>
  <c r="AP195" i="27" s="1"/>
  <c r="AO195" i="27" s="1"/>
  <c r="AO209" i="31" l="1"/>
  <c r="AN208" i="31"/>
  <c r="AQ208" i="31" s="1"/>
  <c r="AP208" i="31" s="1"/>
  <c r="AN197" i="27"/>
  <c r="AM196" i="27"/>
  <c r="AP196" i="27" s="1"/>
  <c r="AO196" i="27" s="1"/>
  <c r="AN209" i="31" l="1"/>
  <c r="AQ209" i="31" s="1"/>
  <c r="AP209" i="31" s="1"/>
  <c r="AO210" i="31"/>
  <c r="AN198" i="27"/>
  <c r="AM197" i="27"/>
  <c r="AP197" i="27" s="1"/>
  <c r="AO197" i="27" s="1"/>
  <c r="AN210" i="31" l="1"/>
  <c r="AQ210" i="31" s="1"/>
  <c r="AP210" i="31" s="1"/>
  <c r="AO211" i="31"/>
  <c r="AN199" i="27"/>
  <c r="AM198" i="27"/>
  <c r="AP198" i="27" s="1"/>
  <c r="AO198" i="27" s="1"/>
  <c r="AO212" i="31" l="1"/>
  <c r="AN211" i="31"/>
  <c r="AQ211" i="31" s="1"/>
  <c r="AP211" i="31" s="1"/>
  <c r="AN200" i="27"/>
  <c r="AM199" i="27"/>
  <c r="AP199" i="27" s="1"/>
  <c r="AO199" i="27" s="1"/>
  <c r="AN212" i="31" l="1"/>
  <c r="AQ212" i="31" s="1"/>
  <c r="AP212" i="31" s="1"/>
  <c r="AO213" i="31"/>
  <c r="AM200" i="27"/>
  <c r="AP200" i="27" s="1"/>
  <c r="AO200" i="27" s="1"/>
  <c r="AN201" i="27"/>
  <c r="AN213" i="31" l="1"/>
  <c r="AQ213" i="31" s="1"/>
  <c r="AP213" i="31" s="1"/>
  <c r="AO214" i="31"/>
  <c r="AM201" i="27"/>
  <c r="AP201" i="27" s="1"/>
  <c r="AO201" i="27" s="1"/>
  <c r="AN202" i="27"/>
  <c r="AN214" i="31" l="1"/>
  <c r="AQ214" i="31" s="1"/>
  <c r="AP214" i="31" s="1"/>
  <c r="AO215" i="31"/>
  <c r="AN203" i="27"/>
  <c r="AM202" i="27"/>
  <c r="AP202" i="27" s="1"/>
  <c r="AO202" i="27" s="1"/>
  <c r="AN215" i="31" l="1"/>
  <c r="AQ215" i="31" s="1"/>
  <c r="AP215" i="31" s="1"/>
  <c r="AO216" i="31"/>
  <c r="AN204" i="27"/>
  <c r="AM203" i="27"/>
  <c r="AP203" i="27" s="1"/>
  <c r="AO203" i="27" s="1"/>
  <c r="AO217" i="31" l="1"/>
  <c r="AN216" i="31"/>
  <c r="AQ216" i="31" s="1"/>
  <c r="AP216" i="31" s="1"/>
  <c r="AN205" i="27"/>
  <c r="AM204" i="27"/>
  <c r="AP204" i="27" s="1"/>
  <c r="AO204" i="27" s="1"/>
  <c r="AO218" i="31" l="1"/>
  <c r="AN217" i="31"/>
  <c r="AQ217" i="31" s="1"/>
  <c r="AP217" i="31" s="1"/>
  <c r="AN206" i="27"/>
  <c r="AM205" i="27"/>
  <c r="AP205" i="27" s="1"/>
  <c r="AO205" i="27" s="1"/>
  <c r="AN218" i="31" l="1"/>
  <c r="AQ218" i="31" s="1"/>
  <c r="AP218" i="31" s="1"/>
  <c r="AO219" i="31"/>
  <c r="AN207" i="27"/>
  <c r="AM206" i="27"/>
  <c r="AP206" i="27" s="1"/>
  <c r="AO206" i="27" s="1"/>
  <c r="AO220" i="31" l="1"/>
  <c r="AN219" i="31"/>
  <c r="AQ219" i="31" s="1"/>
  <c r="AP219" i="31" s="1"/>
  <c r="AN208" i="27"/>
  <c r="AM207" i="27"/>
  <c r="AP207" i="27" s="1"/>
  <c r="AO207" i="27" s="1"/>
  <c r="AO221" i="31" l="1"/>
  <c r="AN220" i="31"/>
  <c r="AQ220" i="31" s="1"/>
  <c r="AP220" i="31" s="1"/>
  <c r="AM208" i="27"/>
  <c r="AP208" i="27" s="1"/>
  <c r="AO208" i="27" s="1"/>
  <c r="AN209" i="27"/>
  <c r="AO222" i="31" l="1"/>
  <c r="AN221" i="31"/>
  <c r="AQ221" i="31" s="1"/>
  <c r="AP221" i="31" s="1"/>
  <c r="AM209" i="27"/>
  <c r="AP209" i="27" s="1"/>
  <c r="AO209" i="27" s="1"/>
  <c r="AN210" i="27"/>
  <c r="AO223" i="31" l="1"/>
  <c r="AN222" i="31"/>
  <c r="AQ222" i="31" s="1"/>
  <c r="AP222" i="31" s="1"/>
  <c r="AN211" i="27"/>
  <c r="AM210" i="27"/>
  <c r="AP210" i="27" s="1"/>
  <c r="AO210" i="27" s="1"/>
  <c r="AO224" i="31" l="1"/>
  <c r="AN223" i="31"/>
  <c r="AQ223" i="31" s="1"/>
  <c r="AP223" i="31" s="1"/>
  <c r="AM211" i="27"/>
  <c r="AP211" i="27" s="1"/>
  <c r="AO211" i="27" s="1"/>
  <c r="AN212" i="27"/>
  <c r="AN224" i="31" l="1"/>
  <c r="AQ224" i="31" s="1"/>
  <c r="AP224" i="31" s="1"/>
  <c r="AO225" i="31"/>
  <c r="AM212" i="27"/>
  <c r="AP212" i="27" s="1"/>
  <c r="AO212" i="27" s="1"/>
  <c r="AN213" i="27"/>
  <c r="AN225" i="31" l="1"/>
  <c r="AQ225" i="31" s="1"/>
  <c r="AP225" i="31" s="1"/>
  <c r="AO226" i="31"/>
  <c r="AN214" i="27"/>
  <c r="AM213" i="27"/>
  <c r="AP213" i="27" s="1"/>
  <c r="AO213" i="27" s="1"/>
  <c r="AN226" i="31" l="1"/>
  <c r="AQ226" i="31" s="1"/>
  <c r="AP226" i="31" s="1"/>
  <c r="AO227" i="31"/>
  <c r="AN215" i="27"/>
  <c r="AM214" i="27"/>
  <c r="AP214" i="27" s="1"/>
  <c r="AO214" i="27" s="1"/>
  <c r="AN227" i="31" l="1"/>
  <c r="AQ227" i="31" s="1"/>
  <c r="AP227" i="31" s="1"/>
  <c r="AO228" i="31"/>
  <c r="AN216" i="27"/>
  <c r="AM215" i="27"/>
  <c r="AP215" i="27" s="1"/>
  <c r="AO215" i="27" s="1"/>
  <c r="AN228" i="31" l="1"/>
  <c r="AQ228" i="31" s="1"/>
  <c r="AP228" i="31" s="1"/>
  <c r="AO229" i="31"/>
  <c r="AN217" i="27"/>
  <c r="AM216" i="27"/>
  <c r="AP216" i="27" s="1"/>
  <c r="AO216" i="27" s="1"/>
  <c r="AN229" i="31" l="1"/>
  <c r="AQ229" i="31" s="1"/>
  <c r="AP229" i="31" s="1"/>
  <c r="AO230" i="31"/>
  <c r="AN218" i="27"/>
  <c r="AM217" i="27"/>
  <c r="AP217" i="27" s="1"/>
  <c r="AO217" i="27" s="1"/>
  <c r="AO231" i="31" l="1"/>
  <c r="AN230" i="31"/>
  <c r="AQ230" i="31" s="1"/>
  <c r="AP230" i="31" s="1"/>
  <c r="AN219" i="27"/>
  <c r="AM218" i="27"/>
  <c r="AP218" i="27" s="1"/>
  <c r="AO218" i="27" s="1"/>
  <c r="AO232" i="31" l="1"/>
  <c r="AN231" i="31"/>
  <c r="AQ231" i="31" s="1"/>
  <c r="AP231" i="31" s="1"/>
  <c r="AN220" i="27"/>
  <c r="AM219" i="27"/>
  <c r="AP219" i="27" s="1"/>
  <c r="AO219" i="27" s="1"/>
  <c r="AN232" i="31" l="1"/>
  <c r="AQ232" i="31" s="1"/>
  <c r="AP232" i="31" s="1"/>
  <c r="AO233" i="31"/>
  <c r="AN221" i="27"/>
  <c r="AM220" i="27"/>
  <c r="AP220" i="27" s="1"/>
  <c r="AO220" i="27" s="1"/>
  <c r="AN233" i="31" l="1"/>
  <c r="AQ233" i="31" s="1"/>
  <c r="AP233" i="31" s="1"/>
  <c r="AO234" i="31"/>
  <c r="AN222" i="27"/>
  <c r="AM221" i="27"/>
  <c r="AP221" i="27" s="1"/>
  <c r="AO221" i="27" s="1"/>
  <c r="AN234" i="31" l="1"/>
  <c r="AQ234" i="31" s="1"/>
  <c r="AP234" i="31" s="1"/>
  <c r="AO235" i="31"/>
  <c r="AN223" i="27"/>
  <c r="AM222" i="27"/>
  <c r="AP222" i="27" s="1"/>
  <c r="AO222" i="27" s="1"/>
  <c r="AN235" i="31" l="1"/>
  <c r="AQ235" i="31" s="1"/>
  <c r="AP235" i="31" s="1"/>
  <c r="AO236" i="31"/>
  <c r="AM223" i="27"/>
  <c r="AP223" i="27" s="1"/>
  <c r="AO223" i="27" s="1"/>
  <c r="AN224" i="27"/>
  <c r="AN236" i="31" l="1"/>
  <c r="AQ236" i="31" s="1"/>
  <c r="AP236" i="31" s="1"/>
  <c r="AO237" i="31"/>
  <c r="AM224" i="27"/>
  <c r="AP224" i="27" s="1"/>
  <c r="AO224" i="27" s="1"/>
  <c r="AN225" i="27"/>
  <c r="AN237" i="31" l="1"/>
  <c r="AQ237" i="31" s="1"/>
  <c r="AP237" i="31" s="1"/>
  <c r="AO238" i="31"/>
  <c r="AN226" i="27"/>
  <c r="AM225" i="27"/>
  <c r="AP225" i="27" s="1"/>
  <c r="AO225" i="27" s="1"/>
  <c r="AO239" i="31" l="1"/>
  <c r="AN238" i="31"/>
  <c r="AQ238" i="31" s="1"/>
  <c r="AP238" i="31" s="1"/>
  <c r="AN227" i="27"/>
  <c r="AM226" i="27"/>
  <c r="AP226" i="27" s="1"/>
  <c r="AO226" i="27" s="1"/>
  <c r="AO240" i="31" l="1"/>
  <c r="AN239" i="31"/>
  <c r="AQ239" i="31" s="1"/>
  <c r="AP239" i="31" s="1"/>
  <c r="AN228" i="27"/>
  <c r="AM227" i="27"/>
  <c r="AP227" i="27" s="1"/>
  <c r="AO227" i="27" s="1"/>
  <c r="AN240" i="31" l="1"/>
  <c r="AQ240" i="31" s="1"/>
  <c r="AP240" i="31" s="1"/>
  <c r="AO241" i="31"/>
  <c r="AN229" i="27"/>
  <c r="AM228" i="27"/>
  <c r="AP228" i="27" s="1"/>
  <c r="AO228" i="27" s="1"/>
  <c r="AN241" i="31" l="1"/>
  <c r="AQ241" i="31" s="1"/>
  <c r="AP241" i="31" s="1"/>
  <c r="AO242" i="31"/>
  <c r="AN230" i="27"/>
  <c r="AM229" i="27"/>
  <c r="AP229" i="27" s="1"/>
  <c r="AO229" i="27" s="1"/>
  <c r="AN242" i="31" l="1"/>
  <c r="AQ242" i="31" s="1"/>
  <c r="AP242" i="31" s="1"/>
  <c r="AO243" i="31"/>
  <c r="AN231" i="27"/>
  <c r="AM230" i="27"/>
  <c r="AP230" i="27" s="1"/>
  <c r="AO230" i="27" s="1"/>
  <c r="AN243" i="31" l="1"/>
  <c r="AQ243" i="31" s="1"/>
  <c r="AP243" i="31" s="1"/>
  <c r="AO244" i="31"/>
  <c r="AM231" i="27"/>
  <c r="AP231" i="27" s="1"/>
  <c r="AO231" i="27" s="1"/>
  <c r="AN232" i="27"/>
  <c r="AN244" i="31" l="1"/>
  <c r="AQ244" i="31" s="1"/>
  <c r="AP244" i="31" s="1"/>
  <c r="AO245" i="31"/>
  <c r="AM232" i="27"/>
  <c r="AP232" i="27" s="1"/>
  <c r="AO232" i="27" s="1"/>
  <c r="AN233" i="27"/>
  <c r="AN245" i="31" l="1"/>
  <c r="AQ245" i="31" s="1"/>
  <c r="AP245" i="31" s="1"/>
  <c r="AO246" i="31"/>
  <c r="AN234" i="27"/>
  <c r="AM233" i="27"/>
  <c r="AP233" i="27" s="1"/>
  <c r="AO233" i="27" s="1"/>
  <c r="AO247" i="31" l="1"/>
  <c r="AN246" i="31"/>
  <c r="AQ246" i="31" s="1"/>
  <c r="AP246" i="31" s="1"/>
  <c r="AN235" i="27"/>
  <c r="AM234" i="27"/>
  <c r="AP234" i="27" s="1"/>
  <c r="AO234" i="27" s="1"/>
  <c r="AO248" i="31" l="1"/>
  <c r="AN247" i="31"/>
  <c r="AQ247" i="31" s="1"/>
  <c r="AP247" i="31" s="1"/>
  <c r="AN236" i="27"/>
  <c r="AM235" i="27"/>
  <c r="AP235" i="27" s="1"/>
  <c r="AO235" i="27" s="1"/>
  <c r="AN248" i="31" l="1"/>
  <c r="AQ248" i="31" s="1"/>
  <c r="AP248" i="31" s="1"/>
  <c r="AO249" i="31"/>
  <c r="AN237" i="27"/>
  <c r="AM236" i="27"/>
  <c r="AP236" i="27" s="1"/>
  <c r="AO236" i="27" s="1"/>
  <c r="AN249" i="31" l="1"/>
  <c r="AQ249" i="31" s="1"/>
  <c r="AP249" i="31" s="1"/>
  <c r="AO250" i="31"/>
  <c r="AN238" i="27"/>
  <c r="AM237" i="27"/>
  <c r="AP237" i="27" s="1"/>
  <c r="AO237" i="27" s="1"/>
  <c r="AN250" i="31" l="1"/>
  <c r="AQ250" i="31" s="1"/>
  <c r="AP250" i="31" s="1"/>
  <c r="AO251" i="31"/>
  <c r="AN239" i="27"/>
  <c r="AM238" i="27"/>
  <c r="AP238" i="27" s="1"/>
  <c r="AO238" i="27" s="1"/>
  <c r="AN251" i="31" l="1"/>
  <c r="AQ251" i="31" s="1"/>
  <c r="AP251" i="31" s="1"/>
  <c r="AO252" i="31"/>
  <c r="AM239" i="27"/>
  <c r="AP239" i="27" s="1"/>
  <c r="AO239" i="27" s="1"/>
  <c r="AN240" i="27"/>
  <c r="AN252" i="31" l="1"/>
  <c r="AQ252" i="31" s="1"/>
  <c r="AP252" i="31" s="1"/>
  <c r="AO253" i="31"/>
  <c r="AM240" i="27"/>
  <c r="AP240" i="27" s="1"/>
  <c r="AO240" i="27" s="1"/>
  <c r="AN241" i="27"/>
  <c r="AN253" i="31" l="1"/>
  <c r="AQ253" i="31" s="1"/>
  <c r="AP253" i="31" s="1"/>
  <c r="AO254" i="31"/>
  <c r="AN242" i="27"/>
  <c r="AM241" i="27"/>
  <c r="AP241" i="27" s="1"/>
  <c r="AO241" i="27" s="1"/>
  <c r="AO255" i="31" l="1"/>
  <c r="AN254" i="31"/>
  <c r="AQ254" i="31" s="1"/>
  <c r="AP254" i="31" s="1"/>
  <c r="AN243" i="27"/>
  <c r="AM242" i="27"/>
  <c r="AP242" i="27" s="1"/>
  <c r="AO242" i="27" s="1"/>
  <c r="AN255" i="31" l="1"/>
  <c r="AQ255" i="31" s="1"/>
  <c r="AP255" i="31" s="1"/>
  <c r="AO256" i="31"/>
  <c r="AN244" i="27"/>
  <c r="AM243" i="27"/>
  <c r="AP243" i="27" s="1"/>
  <c r="AO243" i="27" s="1"/>
  <c r="AN256" i="31" l="1"/>
  <c r="AQ256" i="31" s="1"/>
  <c r="AP256" i="31" s="1"/>
  <c r="AO257" i="31"/>
  <c r="AN245" i="27"/>
  <c r="AM244" i="27"/>
  <c r="AP244" i="27" s="1"/>
  <c r="AO244" i="27" s="1"/>
  <c r="AN257" i="31" l="1"/>
  <c r="AQ257" i="31" s="1"/>
  <c r="AP257" i="31" s="1"/>
  <c r="AO258" i="31"/>
  <c r="AN246" i="27"/>
  <c r="AM245" i="27"/>
  <c r="AP245" i="27" s="1"/>
  <c r="AO245" i="27" s="1"/>
  <c r="AO259" i="31" l="1"/>
  <c r="AN258" i="31"/>
  <c r="AQ258" i="31" s="1"/>
  <c r="AP258" i="31" s="1"/>
  <c r="AN247" i="27"/>
  <c r="AM246" i="27"/>
  <c r="AP246" i="27" s="1"/>
  <c r="AO246" i="27" s="1"/>
  <c r="AO260" i="31" l="1"/>
  <c r="AN259" i="31"/>
  <c r="AQ259" i="31" s="1"/>
  <c r="AP259" i="31" s="1"/>
  <c r="AM247" i="27"/>
  <c r="AP247" i="27" s="1"/>
  <c r="AO247" i="27" s="1"/>
  <c r="AN248" i="27"/>
  <c r="AN260" i="31" l="1"/>
  <c r="AQ260" i="31" s="1"/>
  <c r="AP260" i="31" s="1"/>
  <c r="AO261" i="31"/>
  <c r="AM248" i="27"/>
  <c r="AP248" i="27" s="1"/>
  <c r="AO248" i="27" s="1"/>
  <c r="AN249" i="27"/>
  <c r="AN261" i="31" l="1"/>
  <c r="AQ261" i="31" s="1"/>
  <c r="AP261" i="31" s="1"/>
  <c r="AO262" i="31"/>
  <c r="AN250" i="27"/>
  <c r="AM249" i="27"/>
  <c r="AP249" i="27" s="1"/>
  <c r="AO249" i="27" s="1"/>
  <c r="AO263" i="31" l="1"/>
  <c r="AN262" i="31"/>
  <c r="AQ262" i="31" s="1"/>
  <c r="AP262" i="31" s="1"/>
  <c r="AN251" i="27"/>
  <c r="AM250" i="27"/>
  <c r="AP250" i="27" s="1"/>
  <c r="AO250" i="27" s="1"/>
  <c r="AO264" i="31" l="1"/>
  <c r="AN263" i="31"/>
  <c r="AQ263" i="31" s="1"/>
  <c r="AP263" i="31" s="1"/>
  <c r="AN252" i="27"/>
  <c r="AM251" i="27"/>
  <c r="AP251" i="27" s="1"/>
  <c r="AO251" i="27" s="1"/>
  <c r="AN264" i="31" l="1"/>
  <c r="AQ264" i="31" s="1"/>
  <c r="AP264" i="31" s="1"/>
  <c r="AO265" i="31"/>
  <c r="AN253" i="27"/>
  <c r="AM252" i="27"/>
  <c r="AP252" i="27" s="1"/>
  <c r="AO252" i="27" s="1"/>
  <c r="AO266" i="31" l="1"/>
  <c r="AN265" i="31"/>
  <c r="AQ265" i="31" s="1"/>
  <c r="AP265" i="31" s="1"/>
  <c r="AN254" i="27"/>
  <c r="AM253" i="27"/>
  <c r="AP253" i="27" s="1"/>
  <c r="AO253" i="27" s="1"/>
  <c r="AO267" i="31" l="1"/>
  <c r="AN266" i="31"/>
  <c r="AQ266" i="31" s="1"/>
  <c r="AP266" i="31" s="1"/>
  <c r="AM254" i="27"/>
  <c r="AP254" i="27" s="1"/>
  <c r="AO254" i="27" s="1"/>
  <c r="AN255" i="27"/>
  <c r="AO268" i="31" l="1"/>
  <c r="AN267" i="31"/>
  <c r="AQ267" i="31" s="1"/>
  <c r="AP267" i="31" s="1"/>
  <c r="AM255" i="27"/>
  <c r="AP255" i="27" s="1"/>
  <c r="AO255" i="27" s="1"/>
  <c r="AN256" i="27"/>
  <c r="AN268" i="31" l="1"/>
  <c r="AQ268" i="31" s="1"/>
  <c r="AP268" i="31" s="1"/>
  <c r="AO269" i="31"/>
  <c r="AN257" i="27"/>
  <c r="AM256" i="27"/>
  <c r="AP256" i="27" s="1"/>
  <c r="AO256" i="27" s="1"/>
  <c r="AN269" i="31" l="1"/>
  <c r="AQ269" i="31" s="1"/>
  <c r="AP269" i="31" s="1"/>
  <c r="AO270" i="31"/>
  <c r="AN258" i="27"/>
  <c r="AM257" i="27"/>
  <c r="AP257" i="27" s="1"/>
  <c r="AO257" i="27" s="1"/>
  <c r="AO271" i="31" l="1"/>
  <c r="AN270" i="31"/>
  <c r="AQ270" i="31" s="1"/>
  <c r="AP270" i="31" s="1"/>
  <c r="AM258" i="27"/>
  <c r="AP258" i="27" s="1"/>
  <c r="AO258" i="27" s="1"/>
  <c r="AN259" i="27"/>
  <c r="AN271" i="31" l="1"/>
  <c r="AQ271" i="31" s="1"/>
  <c r="AP271" i="31" s="1"/>
  <c r="AO272" i="31"/>
  <c r="AN260" i="27"/>
  <c r="AM259" i="27"/>
  <c r="AP259" i="27" s="1"/>
  <c r="AO259" i="27" s="1"/>
  <c r="AN272" i="31" l="1"/>
  <c r="AQ272" i="31" s="1"/>
  <c r="AP272" i="31" s="1"/>
  <c r="AO273" i="31"/>
  <c r="AN261" i="27"/>
  <c r="AM260" i="27"/>
  <c r="AP260" i="27" s="1"/>
  <c r="AO260" i="27" s="1"/>
  <c r="AO274" i="31" l="1"/>
  <c r="AN273" i="31"/>
  <c r="AQ273" i="31" s="1"/>
  <c r="AP273" i="31" s="1"/>
  <c r="AN262" i="27"/>
  <c r="AM261" i="27"/>
  <c r="AP261" i="27" s="1"/>
  <c r="AO261" i="27" s="1"/>
  <c r="AN274" i="31" l="1"/>
  <c r="AQ274" i="31" s="1"/>
  <c r="AP274" i="31" s="1"/>
  <c r="AO275" i="31"/>
  <c r="AM262" i="27"/>
  <c r="AP262" i="27" s="1"/>
  <c r="AO262" i="27" s="1"/>
  <c r="AN263" i="27"/>
  <c r="AN275" i="31" l="1"/>
  <c r="AQ275" i="31" s="1"/>
  <c r="AP275" i="31" s="1"/>
  <c r="AO276" i="31"/>
  <c r="AN264" i="27"/>
  <c r="AM263" i="27"/>
  <c r="AP263" i="27" s="1"/>
  <c r="AO263" i="27" s="1"/>
  <c r="AN276" i="31" l="1"/>
  <c r="AQ276" i="31" s="1"/>
  <c r="AP276" i="31" s="1"/>
  <c r="AO277" i="31"/>
  <c r="AN265" i="27"/>
  <c r="AM264" i="27"/>
  <c r="AP264" i="27" s="1"/>
  <c r="AO264" i="27" s="1"/>
  <c r="AN277" i="31" l="1"/>
  <c r="AQ277" i="31" s="1"/>
  <c r="AP277" i="31" s="1"/>
  <c r="AO278" i="31"/>
  <c r="AM265" i="27"/>
  <c r="AP265" i="27" s="1"/>
  <c r="AO265" i="27" s="1"/>
  <c r="AN266" i="27"/>
  <c r="AO279" i="31" l="1"/>
  <c r="AN278" i="31"/>
  <c r="AQ278" i="31" s="1"/>
  <c r="AP278" i="31" s="1"/>
  <c r="AM266" i="27"/>
  <c r="AP266" i="27" s="1"/>
  <c r="AO266" i="27" s="1"/>
  <c r="AN267" i="27"/>
  <c r="AN279" i="31" l="1"/>
  <c r="AQ279" i="31" s="1"/>
  <c r="AP279" i="31" s="1"/>
  <c r="AO280" i="31"/>
  <c r="AN268" i="27"/>
  <c r="AM267" i="27"/>
  <c r="AP267" i="27" s="1"/>
  <c r="AO267" i="27" s="1"/>
  <c r="AN280" i="31" l="1"/>
  <c r="AQ280" i="31" s="1"/>
  <c r="AP280" i="31" s="1"/>
  <c r="AO281" i="31"/>
  <c r="AN269" i="27"/>
  <c r="AM268" i="27"/>
  <c r="AP268" i="27" s="1"/>
  <c r="AO268" i="27" s="1"/>
  <c r="AO282" i="31" l="1"/>
  <c r="AN281" i="31"/>
  <c r="AQ281" i="31" s="1"/>
  <c r="AP281" i="31" s="1"/>
  <c r="AN270" i="27"/>
  <c r="AM269" i="27"/>
  <c r="AP269" i="27" s="1"/>
  <c r="AO269" i="27" s="1"/>
  <c r="AN282" i="31" l="1"/>
  <c r="AQ282" i="31" s="1"/>
  <c r="AP282" i="31" s="1"/>
  <c r="AO283" i="31"/>
  <c r="AN271" i="27"/>
  <c r="AM270" i="27"/>
  <c r="AP270" i="27" s="1"/>
  <c r="AO270" i="27" s="1"/>
  <c r="AO284" i="31" l="1"/>
  <c r="AN283" i="31"/>
  <c r="AQ283" i="31" s="1"/>
  <c r="AP283" i="31" s="1"/>
  <c r="AN272" i="27"/>
  <c r="AM271" i="27"/>
  <c r="AP271" i="27" s="1"/>
  <c r="AO271" i="27" s="1"/>
  <c r="AN284" i="31" l="1"/>
  <c r="AQ284" i="31" s="1"/>
  <c r="AP284" i="31" s="1"/>
  <c r="AO285" i="31"/>
  <c r="AN273" i="27"/>
  <c r="AM272" i="27"/>
  <c r="AP272" i="27" s="1"/>
  <c r="AO272" i="27" s="1"/>
  <c r="AN285" i="31" l="1"/>
  <c r="AQ285" i="31" s="1"/>
  <c r="AP285" i="31" s="1"/>
  <c r="AO286" i="31"/>
  <c r="AM273" i="27"/>
  <c r="AP273" i="27" s="1"/>
  <c r="AO273" i="27" s="1"/>
  <c r="AN274" i="27"/>
  <c r="AO287" i="31" l="1"/>
  <c r="AN286" i="31"/>
  <c r="AQ286" i="31" s="1"/>
  <c r="AP286" i="31" s="1"/>
  <c r="AM274" i="27"/>
  <c r="AP274" i="27" s="1"/>
  <c r="AO274" i="27" s="1"/>
  <c r="AN275" i="27"/>
  <c r="AO288" i="31" l="1"/>
  <c r="AN287" i="31"/>
  <c r="AQ287" i="31" s="1"/>
  <c r="AP287" i="31" s="1"/>
  <c r="AN276" i="27"/>
  <c r="AM275" i="27"/>
  <c r="AP275" i="27" s="1"/>
  <c r="AO275" i="27" s="1"/>
  <c r="AN288" i="31" l="1"/>
  <c r="AQ288" i="31" s="1"/>
  <c r="AP288" i="31" s="1"/>
  <c r="AO289" i="31"/>
  <c r="AN277" i="27"/>
  <c r="AM276" i="27"/>
  <c r="AP276" i="27" s="1"/>
  <c r="AO276" i="27" s="1"/>
  <c r="AO290" i="31" l="1"/>
  <c r="AN289" i="31"/>
  <c r="AQ289" i="31" s="1"/>
  <c r="AP289" i="31" s="1"/>
  <c r="AN278" i="27"/>
  <c r="AM277" i="27"/>
  <c r="AP277" i="27" s="1"/>
  <c r="AO277" i="27" s="1"/>
  <c r="AN290" i="31" l="1"/>
  <c r="AQ290" i="31" s="1"/>
  <c r="AP290" i="31" s="1"/>
  <c r="AO291" i="31"/>
  <c r="AN279" i="27"/>
  <c r="AM278" i="27"/>
  <c r="AP278" i="27" s="1"/>
  <c r="AO278" i="27" s="1"/>
  <c r="AO292" i="31" l="1"/>
  <c r="AN291" i="31"/>
  <c r="AQ291" i="31" s="1"/>
  <c r="AP291" i="31" s="1"/>
  <c r="AN280" i="27"/>
  <c r="AM279" i="27"/>
  <c r="AP279" i="27" s="1"/>
  <c r="AO279" i="27" s="1"/>
  <c r="AN292" i="31" l="1"/>
  <c r="AQ292" i="31" s="1"/>
  <c r="AP292" i="31" s="1"/>
  <c r="AO293" i="31"/>
  <c r="AN281" i="27"/>
  <c r="AM280" i="27"/>
  <c r="AP280" i="27" s="1"/>
  <c r="AO280" i="27" s="1"/>
  <c r="AN293" i="31" l="1"/>
  <c r="AQ293" i="31" s="1"/>
  <c r="AP293" i="31" s="1"/>
  <c r="AO294" i="31"/>
  <c r="AM281" i="27"/>
  <c r="AP281" i="27" s="1"/>
  <c r="AO281" i="27" s="1"/>
  <c r="AN282" i="27"/>
  <c r="AN294" i="31" l="1"/>
  <c r="AQ294" i="31" s="1"/>
  <c r="AP294" i="31" s="1"/>
  <c r="AO295" i="31"/>
  <c r="AM282" i="27"/>
  <c r="AP282" i="27" s="1"/>
  <c r="AO282" i="27" s="1"/>
  <c r="AN283" i="27"/>
  <c r="AN295" i="31" l="1"/>
  <c r="AQ295" i="31" s="1"/>
  <c r="AP295" i="31" s="1"/>
  <c r="AO296" i="31"/>
  <c r="AN284" i="27"/>
  <c r="AM283" i="27"/>
  <c r="AP283" i="27" s="1"/>
  <c r="AO283" i="27" s="1"/>
  <c r="AN296" i="31" l="1"/>
  <c r="AQ296" i="31" s="1"/>
  <c r="AP296" i="31" s="1"/>
  <c r="AO297" i="31"/>
  <c r="AN285" i="27"/>
  <c r="AM284" i="27"/>
  <c r="AP284" i="27" s="1"/>
  <c r="AO284" i="27" s="1"/>
  <c r="AO298" i="31" l="1"/>
  <c r="AN297" i="31"/>
  <c r="AQ297" i="31" s="1"/>
  <c r="AP297" i="31" s="1"/>
  <c r="AN286" i="27"/>
  <c r="AM285" i="27"/>
  <c r="AP285" i="27" s="1"/>
  <c r="AO285" i="27" s="1"/>
  <c r="AN298" i="31" l="1"/>
  <c r="AQ298" i="31" s="1"/>
  <c r="AP298" i="31" s="1"/>
  <c r="AO299" i="31"/>
  <c r="AN287" i="27"/>
  <c r="AM286" i="27"/>
  <c r="AP286" i="27" s="1"/>
  <c r="AO286" i="27" s="1"/>
  <c r="AN299" i="31" l="1"/>
  <c r="AQ299" i="31" s="1"/>
  <c r="AP299" i="31" s="1"/>
  <c r="AO300" i="31"/>
  <c r="AN288" i="27"/>
  <c r="AM287" i="27"/>
  <c r="AP287" i="27" s="1"/>
  <c r="AO287" i="27" s="1"/>
  <c r="AN300" i="31" l="1"/>
  <c r="AQ300" i="31" s="1"/>
  <c r="AP300" i="31" s="1"/>
  <c r="AO301" i="31"/>
  <c r="AN289" i="27"/>
  <c r="AM288" i="27"/>
  <c r="AP288" i="27" s="1"/>
  <c r="AO288" i="27" s="1"/>
  <c r="AN301" i="31" l="1"/>
  <c r="AQ301" i="31" s="1"/>
  <c r="AP301" i="31" s="1"/>
  <c r="AO302" i="31"/>
  <c r="AN290" i="27"/>
  <c r="AM289" i="27"/>
  <c r="AP289" i="27" s="1"/>
  <c r="AO289" i="27" s="1"/>
  <c r="AN302" i="31" l="1"/>
  <c r="AQ302" i="31" s="1"/>
  <c r="AP302" i="31" s="1"/>
  <c r="AO303" i="31"/>
  <c r="AN291" i="27"/>
  <c r="AM290" i="27"/>
  <c r="AP290" i="27" s="1"/>
  <c r="AO290" i="27" s="1"/>
  <c r="AN303" i="31" l="1"/>
  <c r="AQ303" i="31" s="1"/>
  <c r="AP303" i="31" s="1"/>
  <c r="AO304" i="31"/>
  <c r="AN292" i="27"/>
  <c r="AM291" i="27"/>
  <c r="AP291" i="27" s="1"/>
  <c r="AO291" i="27" s="1"/>
  <c r="AN304" i="31" l="1"/>
  <c r="AQ304" i="31" s="1"/>
  <c r="AP304" i="31" s="1"/>
  <c r="AO305" i="31"/>
  <c r="AM292" i="27"/>
  <c r="AP292" i="27" s="1"/>
  <c r="AO292" i="27" s="1"/>
  <c r="AN293" i="27"/>
  <c r="AO306" i="31" l="1"/>
  <c r="AN305" i="31"/>
  <c r="AQ305" i="31" s="1"/>
  <c r="AP305" i="31" s="1"/>
  <c r="AN294" i="27"/>
  <c r="AM293" i="27"/>
  <c r="AP293" i="27" s="1"/>
  <c r="AO293" i="27" s="1"/>
  <c r="AO307" i="31" l="1"/>
  <c r="AN306" i="31"/>
  <c r="AQ306" i="31" s="1"/>
  <c r="AP306" i="31" s="1"/>
  <c r="AN295" i="27"/>
  <c r="AM294" i="27"/>
  <c r="AP294" i="27" s="1"/>
  <c r="AO294" i="27" s="1"/>
  <c r="AN307" i="31" l="1"/>
  <c r="AQ307" i="31" s="1"/>
  <c r="AP307" i="31" s="1"/>
  <c r="AO308" i="31"/>
  <c r="AM295" i="27"/>
  <c r="AP295" i="27" s="1"/>
  <c r="AO295" i="27" s="1"/>
  <c r="AN296" i="27"/>
  <c r="AN308" i="31" l="1"/>
  <c r="AQ308" i="31" s="1"/>
  <c r="AP308" i="31" s="1"/>
  <c r="AO309" i="31"/>
  <c r="AN297" i="27"/>
  <c r="AM296" i="27"/>
  <c r="AP296" i="27" s="1"/>
  <c r="AO296" i="27" s="1"/>
  <c r="AO310" i="31" l="1"/>
  <c r="AN309" i="31"/>
  <c r="AQ309" i="31" s="1"/>
  <c r="AP309" i="31" s="1"/>
  <c r="AN298" i="27"/>
  <c r="AM297" i="27"/>
  <c r="AP297" i="27" s="1"/>
  <c r="AO297" i="27" s="1"/>
  <c r="AN310" i="31" l="1"/>
  <c r="AQ310" i="31" s="1"/>
  <c r="AP310" i="31" s="1"/>
  <c r="AO311" i="31"/>
  <c r="AN299" i="27"/>
  <c r="AM298" i="27"/>
  <c r="AP298" i="27" s="1"/>
  <c r="AO298" i="27" s="1"/>
  <c r="AO312" i="31" l="1"/>
  <c r="AN311" i="31"/>
  <c r="AQ311" i="31" s="1"/>
  <c r="AP311" i="31" s="1"/>
  <c r="AM299" i="27"/>
  <c r="AP299" i="27" s="1"/>
  <c r="AO299" i="27" s="1"/>
  <c r="AN300" i="27"/>
  <c r="AO313" i="31" l="1"/>
  <c r="AN312" i="31"/>
  <c r="AQ312" i="31" s="1"/>
  <c r="AP312" i="31" s="1"/>
  <c r="AN301" i="27"/>
  <c r="AM300" i="27"/>
  <c r="AP300" i="27" s="1"/>
  <c r="AO300" i="27" s="1"/>
  <c r="AO314" i="31" l="1"/>
  <c r="AN313" i="31"/>
  <c r="AQ313" i="31" s="1"/>
  <c r="AP313" i="31" s="1"/>
  <c r="AN302" i="27"/>
  <c r="AM301" i="27"/>
  <c r="AP301" i="27" s="1"/>
  <c r="AO301" i="27" s="1"/>
  <c r="AO315" i="31" l="1"/>
  <c r="AN314" i="31"/>
  <c r="AQ314" i="31" s="1"/>
  <c r="AP314" i="31" s="1"/>
  <c r="AM302" i="27"/>
  <c r="AP302" i="27" s="1"/>
  <c r="AO302" i="27" s="1"/>
  <c r="AN303" i="27"/>
  <c r="AN315" i="31" l="1"/>
  <c r="AQ315" i="31" s="1"/>
  <c r="AP315" i="31" s="1"/>
  <c r="AO316" i="31"/>
  <c r="AM303" i="27"/>
  <c r="AP303" i="27" s="1"/>
  <c r="AO303" i="27" s="1"/>
  <c r="AN304" i="27"/>
  <c r="AN316" i="31" l="1"/>
  <c r="AQ316" i="31" s="1"/>
  <c r="AP316" i="31" s="1"/>
  <c r="AO317" i="31"/>
  <c r="AM304" i="27"/>
  <c r="AP304" i="27" s="1"/>
  <c r="AO304" i="27" s="1"/>
  <c r="AN305" i="27"/>
  <c r="AO318" i="31" l="1"/>
  <c r="AN317" i="31"/>
  <c r="AQ317" i="31" s="1"/>
  <c r="AP317" i="31" s="1"/>
  <c r="AN306" i="27"/>
  <c r="AM305" i="27"/>
  <c r="AP305" i="27" s="1"/>
  <c r="AO305" i="27" s="1"/>
  <c r="AO319" i="31" l="1"/>
  <c r="AN318" i="31"/>
  <c r="AQ318" i="31" s="1"/>
  <c r="AP318" i="31" s="1"/>
  <c r="AN307" i="27"/>
  <c r="AM306" i="27"/>
  <c r="AP306" i="27" s="1"/>
  <c r="AO306" i="27" s="1"/>
  <c r="AN319" i="31" l="1"/>
  <c r="AQ319" i="31" s="1"/>
  <c r="AP319" i="31" s="1"/>
  <c r="AO320" i="31"/>
  <c r="AN308" i="27"/>
  <c r="AM307" i="27"/>
  <c r="AP307" i="27" s="1"/>
  <c r="AO307" i="27" s="1"/>
  <c r="AO321" i="31" l="1"/>
  <c r="AN320" i="31"/>
  <c r="AQ320" i="31" s="1"/>
  <c r="AP320" i="31" s="1"/>
  <c r="AN309" i="27"/>
  <c r="AM308" i="27"/>
  <c r="AP308" i="27" s="1"/>
  <c r="AO308" i="27" s="1"/>
  <c r="AO322" i="31" l="1"/>
  <c r="AN321" i="31"/>
  <c r="AQ321" i="31" s="1"/>
  <c r="AP321" i="31" s="1"/>
  <c r="AN310" i="27"/>
  <c r="AM309" i="27"/>
  <c r="AP309" i="27" s="1"/>
  <c r="AO309" i="27" s="1"/>
  <c r="AO323" i="31" l="1"/>
  <c r="AN322" i="31"/>
  <c r="AQ322" i="31" s="1"/>
  <c r="AP322" i="31" s="1"/>
  <c r="AM310" i="27"/>
  <c r="AP310" i="27" s="1"/>
  <c r="AO310" i="27" s="1"/>
  <c r="AN311" i="27"/>
  <c r="AN323" i="31" l="1"/>
  <c r="AQ323" i="31" s="1"/>
  <c r="AP323" i="31" s="1"/>
  <c r="AO324" i="31"/>
  <c r="AM311" i="27"/>
  <c r="AP311" i="27" s="1"/>
  <c r="AO311" i="27" s="1"/>
  <c r="AN312" i="27"/>
  <c r="AO325" i="31" l="1"/>
  <c r="AN324" i="31"/>
  <c r="AQ324" i="31" s="1"/>
  <c r="AP324" i="31" s="1"/>
  <c r="AN313" i="27"/>
  <c r="AM312" i="27"/>
  <c r="AP312" i="27" s="1"/>
  <c r="AO312" i="27" s="1"/>
  <c r="AN325" i="31" l="1"/>
  <c r="AQ325" i="31" s="1"/>
  <c r="AP325" i="31" s="1"/>
  <c r="AO326" i="31"/>
  <c r="AN314" i="27"/>
  <c r="AM313" i="27"/>
  <c r="AP313" i="27" s="1"/>
  <c r="AO313" i="27" s="1"/>
  <c r="AO327" i="31" l="1"/>
  <c r="AN326" i="31"/>
  <c r="AQ326" i="31" s="1"/>
  <c r="AP326" i="31" s="1"/>
  <c r="AN315" i="27"/>
  <c r="AM314" i="27"/>
  <c r="AP314" i="27" s="1"/>
  <c r="AO314" i="27" s="1"/>
  <c r="AO328" i="31" l="1"/>
  <c r="AN327" i="31"/>
  <c r="AQ327" i="31" s="1"/>
  <c r="AP327" i="31" s="1"/>
  <c r="AN316" i="27"/>
  <c r="AM315" i="27"/>
  <c r="AP315" i="27" s="1"/>
  <c r="AO315" i="27" s="1"/>
  <c r="AO329" i="31" l="1"/>
  <c r="AN328" i="31"/>
  <c r="AQ328" i="31" s="1"/>
  <c r="AP328" i="31" s="1"/>
  <c r="AM316" i="27"/>
  <c r="AP316" i="27" s="1"/>
  <c r="AO316" i="27" s="1"/>
  <c r="AN317" i="27"/>
  <c r="AO330" i="31" l="1"/>
  <c r="AN329" i="31"/>
  <c r="AQ329" i="31" s="1"/>
  <c r="AP329" i="31" s="1"/>
  <c r="AN318" i="27"/>
  <c r="AM317" i="27"/>
  <c r="AP317" i="27" s="1"/>
  <c r="AO317" i="27" s="1"/>
  <c r="AO331" i="31" l="1"/>
  <c r="AN330" i="31"/>
  <c r="AQ330" i="31" s="1"/>
  <c r="AP330" i="31" s="1"/>
  <c r="AN319" i="27"/>
  <c r="AM318" i="27"/>
  <c r="AP318" i="27" s="1"/>
  <c r="AO318" i="27" s="1"/>
  <c r="AN331" i="31" l="1"/>
  <c r="AQ331" i="31" s="1"/>
  <c r="AP331" i="31" s="1"/>
  <c r="AO332" i="31"/>
  <c r="AM319" i="27"/>
  <c r="AP319" i="27" s="1"/>
  <c r="AO319" i="27" s="1"/>
  <c r="AN320" i="27"/>
  <c r="AO333" i="31" l="1"/>
  <c r="AN332" i="31"/>
  <c r="AQ332" i="31" s="1"/>
  <c r="AP332" i="31" s="1"/>
  <c r="AM320" i="27"/>
  <c r="AP320" i="27" s="1"/>
  <c r="AO320" i="27" s="1"/>
  <c r="AN321" i="27"/>
  <c r="AO334" i="31" l="1"/>
  <c r="AN333" i="31"/>
  <c r="AQ333" i="31" s="1"/>
  <c r="AP333" i="31" s="1"/>
  <c r="AM321" i="27"/>
  <c r="AP321" i="27" s="1"/>
  <c r="AO321" i="27" s="1"/>
  <c r="AN322" i="27"/>
  <c r="AN334" i="31" l="1"/>
  <c r="AQ334" i="31" s="1"/>
  <c r="AP334" i="31" s="1"/>
  <c r="AO335" i="31"/>
  <c r="AN323" i="27"/>
  <c r="AM322" i="27"/>
  <c r="AP322" i="27" s="1"/>
  <c r="AO322" i="27" s="1"/>
  <c r="AN335" i="31" l="1"/>
  <c r="AQ335" i="31" s="1"/>
  <c r="AP335" i="31" s="1"/>
  <c r="AO336" i="31"/>
  <c r="AM323" i="27"/>
  <c r="AP323" i="27" s="1"/>
  <c r="AO323" i="27" s="1"/>
  <c r="AN324" i="27"/>
  <c r="AN336" i="31" l="1"/>
  <c r="AQ336" i="31" s="1"/>
  <c r="AP336" i="31" s="1"/>
  <c r="AO337" i="31"/>
  <c r="AN325" i="27"/>
  <c r="AM324" i="27"/>
  <c r="AP324" i="27" s="1"/>
  <c r="AO324" i="27" s="1"/>
  <c r="AN337" i="31" l="1"/>
  <c r="AQ337" i="31" s="1"/>
  <c r="AP337" i="31" s="1"/>
  <c r="AO338" i="31"/>
  <c r="AN326" i="27"/>
  <c r="AM325" i="27"/>
  <c r="AP325" i="27" s="1"/>
  <c r="AO325" i="27" s="1"/>
  <c r="AN338" i="31" l="1"/>
  <c r="AQ338" i="31" s="1"/>
  <c r="AP338" i="31" s="1"/>
  <c r="AO339" i="31"/>
  <c r="AN327" i="27"/>
  <c r="AM326" i="27"/>
  <c r="AP326" i="27" s="1"/>
  <c r="AO326" i="27" s="1"/>
  <c r="AN339" i="31" l="1"/>
  <c r="AQ339" i="31" s="1"/>
  <c r="AP339" i="31" s="1"/>
  <c r="AO340" i="31"/>
  <c r="AM327" i="27"/>
  <c r="AP327" i="27" s="1"/>
  <c r="AO327" i="27" s="1"/>
  <c r="AN328" i="27"/>
  <c r="AN340" i="31" l="1"/>
  <c r="AQ340" i="31" s="1"/>
  <c r="AP340" i="31" s="1"/>
  <c r="AO341" i="31"/>
  <c r="AM328" i="27"/>
  <c r="AP328" i="27" s="1"/>
  <c r="AO328" i="27" s="1"/>
  <c r="AN329" i="27"/>
  <c r="AN341" i="31" l="1"/>
  <c r="AQ341" i="31" s="1"/>
  <c r="AP341" i="31" s="1"/>
  <c r="AO342" i="31"/>
  <c r="AN330" i="27"/>
  <c r="AM329" i="27"/>
  <c r="AP329" i="27" s="1"/>
  <c r="AO329" i="27" s="1"/>
  <c r="AO343" i="31" l="1"/>
  <c r="AN342" i="31"/>
  <c r="AQ342" i="31" s="1"/>
  <c r="AP342" i="31" s="1"/>
  <c r="AN331" i="27"/>
  <c r="AM330" i="27"/>
  <c r="AP330" i="27" s="1"/>
  <c r="AO330" i="27" s="1"/>
  <c r="AN343" i="31" l="1"/>
  <c r="AQ343" i="31" s="1"/>
  <c r="AP343" i="31" s="1"/>
  <c r="AO344" i="31"/>
  <c r="AM331" i="27"/>
  <c r="AP331" i="27" s="1"/>
  <c r="AO331" i="27" s="1"/>
  <c r="AN332" i="27"/>
  <c r="AN344" i="31" l="1"/>
  <c r="AQ344" i="31" s="1"/>
  <c r="AP344" i="31" s="1"/>
  <c r="AO345" i="31"/>
  <c r="AN333" i="27"/>
  <c r="AM332" i="27"/>
  <c r="AP332" i="27" s="1"/>
  <c r="AO332" i="27" s="1"/>
  <c r="AN345" i="31" l="1"/>
  <c r="AQ345" i="31" s="1"/>
  <c r="AP345" i="31" s="1"/>
  <c r="AO346" i="31"/>
  <c r="AN334" i="27"/>
  <c r="AM333" i="27"/>
  <c r="AP333" i="27" s="1"/>
  <c r="AO333" i="27" s="1"/>
  <c r="AN346" i="31" l="1"/>
  <c r="AQ346" i="31" s="1"/>
  <c r="AP346" i="31" s="1"/>
  <c r="AO347" i="31"/>
  <c r="AN335" i="27"/>
  <c r="AM334" i="27"/>
  <c r="AP334" i="27" s="1"/>
  <c r="AO334" i="27" s="1"/>
  <c r="AN347" i="31" l="1"/>
  <c r="AQ347" i="31" s="1"/>
  <c r="AP347" i="31" s="1"/>
  <c r="AO348" i="31"/>
  <c r="AM335" i="27"/>
  <c r="AP335" i="27" s="1"/>
  <c r="AO335" i="27" s="1"/>
  <c r="AN336" i="27"/>
  <c r="AN348" i="31" l="1"/>
  <c r="AQ348" i="31" s="1"/>
  <c r="AP348" i="31" s="1"/>
  <c r="AO349" i="31"/>
  <c r="AM336" i="27"/>
  <c r="AP336" i="27" s="1"/>
  <c r="AO336" i="27" s="1"/>
  <c r="AN337" i="27"/>
  <c r="AN349" i="31" l="1"/>
  <c r="AQ349" i="31" s="1"/>
  <c r="AP349" i="31" s="1"/>
  <c r="AO350" i="31"/>
  <c r="AN338" i="27"/>
  <c r="AM337" i="27"/>
  <c r="AP337" i="27" s="1"/>
  <c r="AO337" i="27" s="1"/>
  <c r="AO351" i="31" l="1"/>
  <c r="AN350" i="31"/>
  <c r="AQ350" i="31" s="1"/>
  <c r="AP350" i="31" s="1"/>
  <c r="AN339" i="27"/>
  <c r="AM338" i="27"/>
  <c r="AP338" i="27" s="1"/>
  <c r="AO338" i="27" s="1"/>
  <c r="AO352" i="31" l="1"/>
  <c r="AN351" i="31"/>
  <c r="AQ351" i="31" s="1"/>
  <c r="AP351" i="31" s="1"/>
  <c r="AM339" i="27"/>
  <c r="AP339" i="27" s="1"/>
  <c r="AO339" i="27" s="1"/>
  <c r="AN340" i="27"/>
  <c r="AN352" i="31" l="1"/>
  <c r="AQ352" i="31" s="1"/>
  <c r="AP352" i="31" s="1"/>
  <c r="AO353" i="31"/>
  <c r="AN341" i="27"/>
  <c r="AM340" i="27"/>
  <c r="AP340" i="27" s="1"/>
  <c r="AO340" i="27" s="1"/>
  <c r="AN353" i="31" l="1"/>
  <c r="AQ353" i="31" s="1"/>
  <c r="AP353" i="31" s="1"/>
  <c r="AO354" i="31"/>
  <c r="AN342" i="27"/>
  <c r="AM341" i="27"/>
  <c r="AP341" i="27" s="1"/>
  <c r="AO341" i="27" s="1"/>
  <c r="AN354" i="31" l="1"/>
  <c r="AQ354" i="31" s="1"/>
  <c r="AP354" i="31" s="1"/>
  <c r="AO355" i="31"/>
  <c r="AN343" i="27"/>
  <c r="AM342" i="27"/>
  <c r="AP342" i="27" s="1"/>
  <c r="AO342" i="27" s="1"/>
  <c r="AO356" i="31" l="1"/>
  <c r="AN355" i="31"/>
  <c r="AQ355" i="31" s="1"/>
  <c r="AP355" i="31" s="1"/>
  <c r="AM343" i="27"/>
  <c r="AP343" i="27" s="1"/>
  <c r="AO343" i="27" s="1"/>
  <c r="AN344" i="27"/>
  <c r="AO357" i="31" l="1"/>
  <c r="AN356" i="31"/>
  <c r="AQ356" i="31" s="1"/>
  <c r="AP356" i="31" s="1"/>
  <c r="AM344" i="27"/>
  <c r="AP344" i="27" s="1"/>
  <c r="AO344" i="27" s="1"/>
  <c r="AN345" i="27"/>
  <c r="AO358" i="31" l="1"/>
  <c r="AN357" i="31"/>
  <c r="AQ357" i="31" s="1"/>
  <c r="AP357" i="31" s="1"/>
  <c r="AN346" i="27"/>
  <c r="AM345" i="27"/>
  <c r="AP345" i="27" s="1"/>
  <c r="AO345" i="27" s="1"/>
  <c r="AO359" i="31" l="1"/>
  <c r="AN358" i="31"/>
  <c r="AQ358" i="31" s="1"/>
  <c r="AP358" i="31" s="1"/>
  <c r="AN347" i="27"/>
  <c r="AM346" i="27"/>
  <c r="AP346" i="27" s="1"/>
  <c r="AO346" i="27" s="1"/>
  <c r="AO360" i="31" l="1"/>
  <c r="AN359" i="31"/>
  <c r="AQ359" i="31" s="1"/>
  <c r="AP359" i="31" s="1"/>
  <c r="AN348" i="27"/>
  <c r="AM347" i="27"/>
  <c r="AP347" i="27" s="1"/>
  <c r="AO347" i="27" s="1"/>
  <c r="AN360" i="31" l="1"/>
  <c r="AQ360" i="31" s="1"/>
  <c r="AP360" i="31" s="1"/>
  <c r="AO361" i="31"/>
  <c r="AN349" i="27"/>
  <c r="AM348" i="27"/>
  <c r="AP348" i="27" s="1"/>
  <c r="AO348" i="27" s="1"/>
  <c r="AN361" i="31" l="1"/>
  <c r="AQ361" i="31" s="1"/>
  <c r="AP361" i="31" s="1"/>
  <c r="AO362" i="31"/>
  <c r="AN350" i="27"/>
  <c r="AM349" i="27"/>
  <c r="AP349" i="27" s="1"/>
  <c r="AO349" i="27" s="1"/>
  <c r="AN362" i="31" l="1"/>
  <c r="AQ362" i="31" s="1"/>
  <c r="AP362" i="31" s="1"/>
  <c r="AO363" i="31"/>
  <c r="AN351" i="27"/>
  <c r="AM350" i="27"/>
  <c r="AP350" i="27" s="1"/>
  <c r="AO350" i="27" s="1"/>
  <c r="AN363" i="31" l="1"/>
  <c r="AQ363" i="31" s="1"/>
  <c r="AP363" i="31" s="1"/>
  <c r="AO364" i="31"/>
  <c r="AM351" i="27"/>
  <c r="AP351" i="27" s="1"/>
  <c r="AO351" i="27" s="1"/>
  <c r="AN352" i="27"/>
  <c r="AO365" i="31" l="1"/>
  <c r="AN364" i="31"/>
  <c r="AQ364" i="31" s="1"/>
  <c r="AP364" i="31" s="1"/>
  <c r="AM352" i="27"/>
  <c r="AP352" i="27" s="1"/>
  <c r="AO352" i="27" s="1"/>
  <c r="AN353" i="27"/>
  <c r="AO366" i="31" l="1"/>
  <c r="AN365" i="31"/>
  <c r="AQ365" i="31" s="1"/>
  <c r="AP365" i="31" s="1"/>
  <c r="AN354" i="27"/>
  <c r="AM353" i="27"/>
  <c r="AP353" i="27" s="1"/>
  <c r="AO353" i="27" s="1"/>
  <c r="AO367" i="31" l="1"/>
  <c r="AN366" i="31"/>
  <c r="AQ366" i="31" s="1"/>
  <c r="AP366" i="31" s="1"/>
  <c r="AN355" i="27"/>
  <c r="AM354" i="27"/>
  <c r="AP354" i="27" s="1"/>
  <c r="AO354" i="27" s="1"/>
  <c r="AO368" i="31" l="1"/>
  <c r="AN367" i="31"/>
  <c r="AQ367" i="31" s="1"/>
  <c r="AP367" i="31" s="1"/>
  <c r="AM355" i="27"/>
  <c r="AP355" i="27" s="1"/>
  <c r="AO355" i="27" s="1"/>
  <c r="AN356" i="27"/>
  <c r="AN368" i="31" l="1"/>
  <c r="AQ368" i="31" s="1"/>
  <c r="AP368" i="31" s="1"/>
  <c r="AO369" i="31"/>
  <c r="AN357" i="27"/>
  <c r="AM356" i="27"/>
  <c r="AP356" i="27" s="1"/>
  <c r="AO356" i="27" s="1"/>
  <c r="AN369" i="31" l="1"/>
  <c r="AQ369" i="31" s="1"/>
  <c r="AP369" i="31" s="1"/>
  <c r="AO370" i="31"/>
  <c r="AN358" i="27"/>
  <c r="AM357" i="27"/>
  <c r="AP357" i="27" s="1"/>
  <c r="AO357" i="27" s="1"/>
  <c r="AN370" i="31" l="1"/>
  <c r="AQ370" i="31" s="1"/>
  <c r="AP370" i="31" s="1"/>
  <c r="AO371" i="31"/>
  <c r="AN359" i="27"/>
  <c r="AM358" i="27"/>
  <c r="AP358" i="27" s="1"/>
  <c r="AO358" i="27" s="1"/>
  <c r="AN371" i="31" l="1"/>
  <c r="AQ371" i="31" s="1"/>
  <c r="AP371" i="31" s="1"/>
  <c r="AO372" i="31"/>
  <c r="AN360" i="27"/>
  <c r="AM359" i="27"/>
  <c r="AP359" i="27" s="1"/>
  <c r="AO359" i="27" s="1"/>
  <c r="AN372" i="31" l="1"/>
  <c r="AQ372" i="31" s="1"/>
  <c r="AP372" i="31" s="1"/>
  <c r="AO373" i="31"/>
  <c r="AN361" i="27"/>
  <c r="AM360" i="27"/>
  <c r="AP360" i="27" s="1"/>
  <c r="AO360" i="27" s="1"/>
  <c r="AN373" i="31" l="1"/>
  <c r="AQ373" i="31" s="1"/>
  <c r="AP373" i="31" s="1"/>
  <c r="AO374" i="31"/>
  <c r="AN362" i="27"/>
  <c r="AM361" i="27"/>
  <c r="AP361" i="27" s="1"/>
  <c r="AO361" i="27" s="1"/>
  <c r="AO375" i="31" l="1"/>
  <c r="AN374" i="31"/>
  <c r="AQ374" i="31" s="1"/>
  <c r="AP374" i="31" s="1"/>
  <c r="AN363" i="27"/>
  <c r="AM362" i="27"/>
  <c r="AP362" i="27" s="1"/>
  <c r="AO362" i="27" s="1"/>
  <c r="AN375" i="31" l="1"/>
  <c r="AQ375" i="31" s="1"/>
  <c r="AP375" i="31" s="1"/>
  <c r="AO376" i="31"/>
  <c r="AN364" i="27"/>
  <c r="AM363" i="27"/>
  <c r="AP363" i="27" s="1"/>
  <c r="AO363" i="27" s="1"/>
  <c r="AN376" i="31" l="1"/>
  <c r="AQ376" i="31" s="1"/>
  <c r="AP376" i="31" s="1"/>
  <c r="AO377" i="31"/>
  <c r="AM364" i="27"/>
  <c r="AP364" i="27" s="1"/>
  <c r="AO364" i="27" s="1"/>
  <c r="AN365" i="27"/>
  <c r="AN377" i="31" l="1"/>
  <c r="AQ377" i="31" s="1"/>
  <c r="AP377" i="31" s="1"/>
  <c r="AO378" i="31"/>
  <c r="AM365" i="27"/>
  <c r="AP365" i="27" s="1"/>
  <c r="AO365" i="27" s="1"/>
  <c r="AN366" i="27"/>
  <c r="AN378" i="31" l="1"/>
  <c r="AQ378" i="31" s="1"/>
  <c r="AP378" i="31" s="1"/>
  <c r="AO379" i="31"/>
  <c r="AN367" i="27"/>
  <c r="AM366" i="27"/>
  <c r="AP366" i="27" s="1"/>
  <c r="AO366" i="27" s="1"/>
  <c r="AN379" i="31" l="1"/>
  <c r="AQ379" i="31" s="1"/>
  <c r="AP379" i="31" s="1"/>
  <c r="AO380" i="31"/>
  <c r="AN368" i="27"/>
  <c r="AM367" i="27"/>
  <c r="AP367" i="27" s="1"/>
  <c r="AO367" i="27" s="1"/>
  <c r="AO381" i="31" l="1"/>
  <c r="AN380" i="31"/>
  <c r="AQ380" i="31" s="1"/>
  <c r="AP380" i="31" s="1"/>
  <c r="AN369" i="27"/>
  <c r="AM368" i="27"/>
  <c r="AP368" i="27" s="1"/>
  <c r="AO368" i="27" s="1"/>
  <c r="AO382" i="31" l="1"/>
  <c r="AN381" i="31"/>
  <c r="AQ381" i="31" s="1"/>
  <c r="AP381" i="31" s="1"/>
  <c r="AN370" i="27"/>
  <c r="AM369" i="27"/>
  <c r="AP369" i="27" s="1"/>
  <c r="AO369" i="27" s="1"/>
  <c r="AO383" i="31" l="1"/>
  <c r="AN382" i="31"/>
  <c r="AQ382" i="31" s="1"/>
  <c r="AP382" i="31" s="1"/>
  <c r="AN371" i="27"/>
  <c r="AM370" i="27"/>
  <c r="AP370" i="27" s="1"/>
  <c r="AO370" i="27" s="1"/>
  <c r="AN383" i="31" l="1"/>
  <c r="AQ383" i="31" s="1"/>
  <c r="AP383" i="31" s="1"/>
  <c r="AO384" i="31"/>
  <c r="AN372" i="27"/>
  <c r="AM371" i="27"/>
  <c r="AP371" i="27" s="1"/>
  <c r="AO371" i="27" s="1"/>
  <c r="AN384" i="31" l="1"/>
  <c r="AQ384" i="31" s="1"/>
  <c r="AP384" i="31" s="1"/>
  <c r="AO385" i="31"/>
  <c r="AM372" i="27"/>
  <c r="AP372" i="27" s="1"/>
  <c r="AO372" i="27" s="1"/>
  <c r="AN373" i="27"/>
  <c r="AN385" i="31" l="1"/>
  <c r="AQ385" i="31" s="1"/>
  <c r="AP385" i="31" s="1"/>
  <c r="AO386" i="31"/>
  <c r="AM373" i="27"/>
  <c r="AP373" i="27" s="1"/>
  <c r="AO373" i="27" s="1"/>
  <c r="AN374" i="27"/>
  <c r="AN386" i="31" l="1"/>
  <c r="AQ386" i="31" s="1"/>
  <c r="AP386" i="31" s="1"/>
  <c r="AO387" i="31"/>
  <c r="AN375" i="27"/>
  <c r="AM374" i="27"/>
  <c r="AP374" i="27" s="1"/>
  <c r="AO374" i="27" s="1"/>
  <c r="AO388" i="31" l="1"/>
  <c r="AN387" i="31"/>
  <c r="AQ387" i="31" s="1"/>
  <c r="AP387" i="31" s="1"/>
  <c r="AN376" i="27"/>
  <c r="AM375" i="27"/>
  <c r="AP375" i="27" s="1"/>
  <c r="AO375" i="27" s="1"/>
  <c r="AN388" i="31" l="1"/>
  <c r="AQ388" i="31" s="1"/>
  <c r="AP388" i="31" s="1"/>
  <c r="AO389" i="31"/>
  <c r="AN377" i="27"/>
  <c r="AM376" i="27"/>
  <c r="AP376" i="27" s="1"/>
  <c r="AO376" i="27" s="1"/>
  <c r="AO390" i="31" l="1"/>
  <c r="AN389" i="31"/>
  <c r="AQ389" i="31" s="1"/>
  <c r="AP389" i="31" s="1"/>
  <c r="AN378" i="27"/>
  <c r="AM377" i="27"/>
  <c r="AP377" i="27" s="1"/>
  <c r="AO377" i="27" s="1"/>
  <c r="AO391" i="31" l="1"/>
  <c r="AN390" i="31"/>
  <c r="AQ390" i="31" s="1"/>
  <c r="AP390" i="31" s="1"/>
  <c r="AN379" i="27"/>
  <c r="AM378" i="27"/>
  <c r="AP378" i="27" s="1"/>
  <c r="AO378" i="27" s="1"/>
  <c r="AN391" i="31" l="1"/>
  <c r="AQ391" i="31" s="1"/>
  <c r="AP391" i="31" s="1"/>
  <c r="AO392" i="31"/>
  <c r="AN380" i="27"/>
  <c r="AM379" i="27"/>
  <c r="AP379" i="27" s="1"/>
  <c r="AO379" i="27" s="1"/>
  <c r="AN392" i="31" l="1"/>
  <c r="AQ392" i="31" s="1"/>
  <c r="AP392" i="31" s="1"/>
  <c r="AO393" i="31"/>
  <c r="AM380" i="27"/>
  <c r="AP380" i="27" s="1"/>
  <c r="AO380" i="27" s="1"/>
  <c r="AN381" i="27"/>
  <c r="AN393" i="31" l="1"/>
  <c r="AQ393" i="31" s="1"/>
  <c r="AP393" i="31" s="1"/>
  <c r="AO394" i="31"/>
  <c r="AM381" i="27"/>
  <c r="AP381" i="27" s="1"/>
  <c r="AO381" i="27" s="1"/>
  <c r="AN382" i="27"/>
  <c r="AN394" i="31" l="1"/>
  <c r="AQ394" i="31" s="1"/>
  <c r="AP394" i="31" s="1"/>
  <c r="AO395" i="31"/>
  <c r="AN383" i="27"/>
  <c r="AM382" i="27"/>
  <c r="AP382" i="27" s="1"/>
  <c r="AO382" i="27" s="1"/>
  <c r="AO396" i="31" l="1"/>
  <c r="AN395" i="31"/>
  <c r="AQ395" i="31" s="1"/>
  <c r="AP395" i="31" s="1"/>
  <c r="AN384" i="27"/>
  <c r="AM383" i="27"/>
  <c r="AP383" i="27" s="1"/>
  <c r="AO383" i="27" s="1"/>
  <c r="AO397" i="31" l="1"/>
  <c r="AN396" i="31"/>
  <c r="AQ396" i="31" s="1"/>
  <c r="AP396" i="31" s="1"/>
  <c r="AN385" i="27"/>
  <c r="AM384" i="27"/>
  <c r="AP384" i="27" s="1"/>
  <c r="AO384" i="27" s="1"/>
  <c r="AO398" i="31" l="1"/>
  <c r="AN397" i="31"/>
  <c r="AQ397" i="31" s="1"/>
  <c r="AP397" i="31" s="1"/>
  <c r="AN386" i="27"/>
  <c r="AM385" i="27"/>
  <c r="AP385" i="27" s="1"/>
  <c r="AO385" i="27" s="1"/>
  <c r="AN398" i="31" l="1"/>
  <c r="AQ398" i="31" s="1"/>
  <c r="AP398" i="31" s="1"/>
  <c r="AO399" i="31"/>
  <c r="AN387" i="27"/>
  <c r="AM386" i="27"/>
  <c r="AP386" i="27" s="1"/>
  <c r="AO386" i="27" s="1"/>
  <c r="AN399" i="31" l="1"/>
  <c r="AQ399" i="31" s="1"/>
  <c r="AP399" i="31" s="1"/>
  <c r="AO400" i="31"/>
  <c r="AN388" i="27"/>
  <c r="AM387" i="27"/>
  <c r="AP387" i="27" s="1"/>
  <c r="AO387" i="27" s="1"/>
  <c r="AO401" i="31" l="1"/>
  <c r="AN400" i="31"/>
  <c r="AQ400" i="31" s="1"/>
  <c r="AP400" i="31" s="1"/>
  <c r="AN389" i="27"/>
  <c r="AM388" i="27"/>
  <c r="AP388" i="27" s="1"/>
  <c r="AO388" i="27" s="1"/>
  <c r="AN401" i="31" l="1"/>
  <c r="AQ401" i="31" s="1"/>
  <c r="AP401" i="31" s="1"/>
  <c r="AO402" i="31"/>
  <c r="AN390" i="27"/>
  <c r="AM389" i="27"/>
  <c r="AP389" i="27" s="1"/>
  <c r="AO389" i="27" s="1"/>
  <c r="AN402" i="31" l="1"/>
  <c r="AQ402" i="31" s="1"/>
  <c r="AP402" i="31" s="1"/>
  <c r="AO403" i="31"/>
  <c r="AM390" i="27"/>
  <c r="AP390" i="27" s="1"/>
  <c r="AO390" i="27" s="1"/>
  <c r="AN391" i="27"/>
  <c r="AO404" i="31" l="1"/>
  <c r="AN403" i="31"/>
  <c r="AQ403" i="31" s="1"/>
  <c r="AP403" i="31" s="1"/>
  <c r="AM391" i="27"/>
  <c r="AP391" i="27" s="1"/>
  <c r="AO391" i="27" s="1"/>
  <c r="AN392" i="27"/>
  <c r="AO405" i="31" l="1"/>
  <c r="AN404" i="31"/>
  <c r="AQ404" i="31" s="1"/>
  <c r="AP404" i="31" s="1"/>
  <c r="AN393" i="27"/>
  <c r="AM392" i="27"/>
  <c r="AP392" i="27" s="1"/>
  <c r="AO392" i="27" s="1"/>
  <c r="AO406" i="31" l="1"/>
  <c r="AN405" i="31"/>
  <c r="AQ405" i="31" s="1"/>
  <c r="AP405" i="31" s="1"/>
  <c r="AM393" i="27"/>
  <c r="AP393" i="27" s="1"/>
  <c r="AO393" i="27" s="1"/>
  <c r="AN394" i="27"/>
  <c r="AN406" i="31" l="1"/>
  <c r="AQ406" i="31" s="1"/>
  <c r="AP406" i="31" s="1"/>
  <c r="AO407" i="31"/>
  <c r="AN395" i="27"/>
  <c r="AM394" i="27"/>
  <c r="AP394" i="27" s="1"/>
  <c r="AO394" i="27" s="1"/>
  <c r="AN407" i="31" l="1"/>
  <c r="AQ407" i="31" s="1"/>
  <c r="AP407" i="31" s="1"/>
  <c r="AO408" i="31"/>
  <c r="AN396" i="27"/>
  <c r="AM395" i="27"/>
  <c r="AP395" i="27" s="1"/>
  <c r="AO395" i="27" s="1"/>
  <c r="AO409" i="31" l="1"/>
  <c r="AN408" i="31"/>
  <c r="AQ408" i="31" s="1"/>
  <c r="AP408" i="31" s="1"/>
  <c r="AN397" i="27"/>
  <c r="AM396" i="27"/>
  <c r="AP396" i="27" s="1"/>
  <c r="AO396" i="27" s="1"/>
  <c r="AN409" i="31" l="1"/>
  <c r="AQ409" i="31" s="1"/>
  <c r="AP409" i="31" s="1"/>
  <c r="AO410" i="31"/>
  <c r="AN398" i="27"/>
  <c r="AM397" i="27"/>
  <c r="AP397" i="27" s="1"/>
  <c r="AO397" i="27" s="1"/>
  <c r="AO411" i="31" l="1"/>
  <c r="AN410" i="31"/>
  <c r="AQ410" i="31" s="1"/>
  <c r="AP410" i="31" s="1"/>
  <c r="AM398" i="27"/>
  <c r="AP398" i="27" s="1"/>
  <c r="AO398" i="27" s="1"/>
  <c r="AN399" i="27"/>
  <c r="AN411" i="31" l="1"/>
  <c r="AQ411" i="31" s="1"/>
  <c r="AP411" i="31" s="1"/>
  <c r="AO412" i="31"/>
  <c r="AM399" i="27"/>
  <c r="AP399" i="27" s="1"/>
  <c r="AO399" i="27" s="1"/>
  <c r="AN400" i="27"/>
  <c r="AN412" i="31" l="1"/>
  <c r="AQ412" i="31" s="1"/>
  <c r="AP412" i="31" s="1"/>
  <c r="AO413" i="31"/>
  <c r="AN401" i="27"/>
  <c r="AM400" i="27"/>
  <c r="AP400" i="27" s="1"/>
  <c r="AO400" i="27" s="1"/>
  <c r="AN413" i="31" l="1"/>
  <c r="AQ413" i="31" s="1"/>
  <c r="AP413" i="31" s="1"/>
  <c r="AO414" i="31"/>
  <c r="AM401" i="27"/>
  <c r="AP401" i="27" s="1"/>
  <c r="AO401" i="27" s="1"/>
  <c r="AN402" i="27"/>
  <c r="AN414" i="31" l="1"/>
  <c r="AQ414" i="31" s="1"/>
  <c r="AP414" i="31" s="1"/>
  <c r="AO415" i="31"/>
  <c r="AN403" i="27"/>
  <c r="AM402" i="27"/>
  <c r="AP402" i="27" s="1"/>
  <c r="AO402" i="27" s="1"/>
  <c r="AO416" i="31" l="1"/>
  <c r="AN415" i="31"/>
  <c r="AQ415" i="31" s="1"/>
  <c r="AP415" i="31" s="1"/>
  <c r="AN404" i="27"/>
  <c r="AM403" i="27"/>
  <c r="AP403" i="27" s="1"/>
  <c r="AO403" i="27" s="1"/>
  <c r="AO417" i="31" l="1"/>
  <c r="AN416" i="31"/>
  <c r="AQ416" i="31" s="1"/>
  <c r="AP416" i="31" s="1"/>
  <c r="AN405" i="27"/>
  <c r="AM404" i="27"/>
  <c r="AP404" i="27" s="1"/>
  <c r="AO404" i="27" s="1"/>
  <c r="AN417" i="31" l="1"/>
  <c r="AQ417" i="31" s="1"/>
  <c r="AP417" i="31" s="1"/>
  <c r="AO418" i="31"/>
  <c r="AN406" i="27"/>
  <c r="AM405" i="27"/>
  <c r="AP405" i="27" s="1"/>
  <c r="AO405" i="27" s="1"/>
  <c r="AO419" i="31" l="1"/>
  <c r="AN418" i="31"/>
  <c r="AQ418" i="31" s="1"/>
  <c r="AP418" i="31" s="1"/>
  <c r="AN407" i="27"/>
  <c r="AM406" i="27"/>
  <c r="AP406" i="27" s="1"/>
  <c r="AO406" i="27" s="1"/>
  <c r="AN419" i="31" l="1"/>
  <c r="AQ419" i="31" s="1"/>
  <c r="AP419" i="31" s="1"/>
  <c r="AO420" i="31"/>
  <c r="AM407" i="27"/>
  <c r="AP407" i="27" s="1"/>
  <c r="AO407" i="27" s="1"/>
  <c r="AN408" i="27"/>
  <c r="AN420" i="31" l="1"/>
  <c r="AQ420" i="31" s="1"/>
  <c r="AP420" i="31" s="1"/>
  <c r="AO421" i="31"/>
  <c r="AM408" i="27"/>
  <c r="AP408" i="27" s="1"/>
  <c r="AO408" i="27" s="1"/>
  <c r="AN409" i="27"/>
  <c r="AN421" i="31" l="1"/>
  <c r="AQ421" i="31" s="1"/>
  <c r="AP421" i="31" s="1"/>
  <c r="AO422" i="31"/>
  <c r="AM409" i="27"/>
  <c r="AP409" i="27" s="1"/>
  <c r="AO409" i="27" s="1"/>
  <c r="AN410" i="27"/>
  <c r="AN422" i="31" l="1"/>
  <c r="AQ422" i="31" s="1"/>
  <c r="AP422" i="31" s="1"/>
  <c r="AO423" i="31"/>
  <c r="AN411" i="27"/>
  <c r="AM410" i="27"/>
  <c r="AP410" i="27" s="1"/>
  <c r="AO410" i="27" s="1"/>
  <c r="AO424" i="31" l="1"/>
  <c r="AN423" i="31"/>
  <c r="AQ423" i="31" s="1"/>
  <c r="AP423" i="31" s="1"/>
  <c r="AN412" i="27"/>
  <c r="AM411" i="27"/>
  <c r="AP411" i="27" s="1"/>
  <c r="AO411" i="27" s="1"/>
  <c r="AO425" i="31" l="1"/>
  <c r="AN424" i="31"/>
  <c r="AQ424" i="31" s="1"/>
  <c r="AP424" i="31" s="1"/>
  <c r="AN413" i="27"/>
  <c r="AM412" i="27"/>
  <c r="AP412" i="27" s="1"/>
  <c r="AO412" i="27" s="1"/>
  <c r="AN425" i="31" l="1"/>
  <c r="AQ425" i="31" s="1"/>
  <c r="AP425" i="31" s="1"/>
  <c r="AO426" i="31"/>
  <c r="AN414" i="27"/>
  <c r="AM413" i="27"/>
  <c r="AP413" i="27" s="1"/>
  <c r="AO413" i="27" s="1"/>
  <c r="AN426" i="31" l="1"/>
  <c r="AQ426" i="31" s="1"/>
  <c r="AP426" i="31" s="1"/>
  <c r="AO427" i="31"/>
  <c r="AN415" i="27"/>
  <c r="AM414" i="27"/>
  <c r="AP414" i="27" s="1"/>
  <c r="AO414" i="27" s="1"/>
  <c r="AN427" i="31" l="1"/>
  <c r="AQ427" i="31" s="1"/>
  <c r="AP427" i="31" s="1"/>
  <c r="AO428" i="31"/>
  <c r="AM415" i="27"/>
  <c r="AP415" i="27" s="1"/>
  <c r="AO415" i="27" s="1"/>
  <c r="AN416" i="27"/>
  <c r="AN428" i="31" l="1"/>
  <c r="AQ428" i="31" s="1"/>
  <c r="AP428" i="31" s="1"/>
  <c r="AO429" i="31"/>
  <c r="AM416" i="27"/>
  <c r="AP416" i="27" s="1"/>
  <c r="AO416" i="27" s="1"/>
  <c r="AN417" i="27"/>
  <c r="AO430" i="31" l="1"/>
  <c r="AN429" i="31"/>
  <c r="AQ429" i="31" s="1"/>
  <c r="AP429" i="31" s="1"/>
  <c r="AN418" i="27"/>
  <c r="AM417" i="27"/>
  <c r="AP417" i="27" s="1"/>
  <c r="AO417" i="27" s="1"/>
  <c r="AO431" i="31" l="1"/>
  <c r="AN430" i="31"/>
  <c r="AQ430" i="31" s="1"/>
  <c r="AP430" i="31" s="1"/>
  <c r="AN419" i="27"/>
  <c r="AM418" i="27"/>
  <c r="AP418" i="27" s="1"/>
  <c r="AO418" i="27" s="1"/>
  <c r="AO432" i="31" l="1"/>
  <c r="AN431" i="31"/>
  <c r="AQ431" i="31" s="1"/>
  <c r="AP431" i="31" s="1"/>
  <c r="AN420" i="27"/>
  <c r="AM419" i="27"/>
  <c r="AP419" i="27" s="1"/>
  <c r="AO419" i="27" s="1"/>
  <c r="AO433" i="31" l="1"/>
  <c r="AN432" i="31"/>
  <c r="AQ432" i="31" s="1"/>
  <c r="AP432" i="31" s="1"/>
  <c r="AN421" i="27"/>
  <c r="AM420" i="27"/>
  <c r="AP420" i="27" s="1"/>
  <c r="AO420" i="27" s="1"/>
  <c r="AN433" i="31" l="1"/>
  <c r="AQ433" i="31" s="1"/>
  <c r="AP433" i="31" s="1"/>
  <c r="AO434" i="31"/>
  <c r="AN422" i="27"/>
  <c r="AM421" i="27"/>
  <c r="AP421" i="27" s="1"/>
  <c r="AO421" i="27" s="1"/>
  <c r="AN434" i="31" l="1"/>
  <c r="AQ434" i="31" s="1"/>
  <c r="AP434" i="31" s="1"/>
  <c r="AO435" i="31"/>
  <c r="AN423" i="27"/>
  <c r="AM422" i="27"/>
  <c r="AP422" i="27" s="1"/>
  <c r="AO422" i="27" s="1"/>
  <c r="AN435" i="31" l="1"/>
  <c r="AQ435" i="31" s="1"/>
  <c r="AP435" i="31" s="1"/>
  <c r="AO436" i="31"/>
  <c r="AN436" i="31" s="1"/>
  <c r="AM423" i="27"/>
  <c r="AP423" i="27" s="1"/>
  <c r="AO423" i="27" s="1"/>
  <c r="AN424" i="27"/>
  <c r="AQ436" i="31" l="1"/>
  <c r="AP436" i="31" s="1"/>
  <c r="AO27" i="31"/>
  <c r="AO26" i="31"/>
  <c r="AM424" i="27"/>
  <c r="AP424" i="27" s="1"/>
  <c r="AO424" i="27" s="1"/>
  <c r="AN425" i="27"/>
  <c r="AV71" i="31" l="1"/>
  <c r="AW71" i="31" s="1"/>
  <c r="AV67" i="31"/>
  <c r="AW67" i="31" s="1"/>
  <c r="AV63" i="31"/>
  <c r="AW63" i="31" s="1"/>
  <c r="AV159" i="31"/>
  <c r="AV175" i="31"/>
  <c r="AW175" i="31" s="1"/>
  <c r="AV191" i="31"/>
  <c r="AV207" i="31"/>
  <c r="AW207" i="31" s="1"/>
  <c r="AV143" i="31"/>
  <c r="AV147" i="31"/>
  <c r="AV155" i="31"/>
  <c r="AW155" i="31" s="1"/>
  <c r="AV171" i="31"/>
  <c r="AW171" i="31" s="1"/>
  <c r="AV187" i="31"/>
  <c r="AW187" i="31" s="1"/>
  <c r="AV203" i="31"/>
  <c r="AW203" i="31" s="1"/>
  <c r="AV107" i="31"/>
  <c r="AW107" i="31" s="1"/>
  <c r="AV139" i="31"/>
  <c r="AW139" i="31" s="1"/>
  <c r="AV183" i="31"/>
  <c r="AV163" i="31"/>
  <c r="AW163" i="31" s="1"/>
  <c r="AV108" i="31"/>
  <c r="AW108" i="31" s="1"/>
  <c r="AV179" i="31"/>
  <c r="AW179" i="31" s="1"/>
  <c r="AV195" i="31"/>
  <c r="AW195" i="31" s="1"/>
  <c r="AV226" i="31"/>
  <c r="AW226" i="31" s="1"/>
  <c r="AV247" i="31"/>
  <c r="AW247" i="31" s="1"/>
  <c r="AV225" i="31"/>
  <c r="AW225" i="31" s="1"/>
  <c r="AV245" i="31"/>
  <c r="AW245" i="31" s="1"/>
  <c r="AV246" i="31"/>
  <c r="AW246" i="31" s="1"/>
  <c r="AV95" i="31"/>
  <c r="AW95" i="31" s="1"/>
  <c r="AV167" i="31"/>
  <c r="AW167" i="31" s="1"/>
  <c r="AV253" i="31"/>
  <c r="AW253" i="31" s="1"/>
  <c r="AV301" i="31"/>
  <c r="AW301" i="31" s="1"/>
  <c r="AV218" i="31"/>
  <c r="AV258" i="31"/>
  <c r="AW258" i="31" s="1"/>
  <c r="AV261" i="31"/>
  <c r="AW261" i="31" s="1"/>
  <c r="AV298" i="31"/>
  <c r="AW298" i="31" s="1"/>
  <c r="AV242" i="31"/>
  <c r="AW242" i="31" s="1"/>
  <c r="AV257" i="31"/>
  <c r="AW257" i="31" s="1"/>
  <c r="AV234" i="31"/>
  <c r="AV279" i="31"/>
  <c r="AW279" i="31" s="1"/>
  <c r="AV290" i="31"/>
  <c r="AW290" i="31" s="1"/>
  <c r="AV285" i="31"/>
  <c r="AW285" i="31" s="1"/>
  <c r="AV309" i="31"/>
  <c r="AW309" i="31" s="1"/>
  <c r="AV231" i="31"/>
  <c r="AW231" i="31" s="1"/>
  <c r="AV293" i="31"/>
  <c r="AW293" i="31" s="1"/>
  <c r="AV328" i="31"/>
  <c r="AW328" i="31" s="1"/>
  <c r="AV336" i="31"/>
  <c r="AW336" i="31" s="1"/>
  <c r="AV337" i="31"/>
  <c r="AW337" i="31" s="1"/>
  <c r="AV357" i="31"/>
  <c r="AW357" i="31" s="1"/>
  <c r="AV358" i="31"/>
  <c r="AW358" i="31" s="1"/>
  <c r="AV368" i="31"/>
  <c r="AW368" i="31" s="1"/>
  <c r="AV369" i="31"/>
  <c r="AW369" i="31" s="1"/>
  <c r="AV379" i="31"/>
  <c r="AV296" i="31"/>
  <c r="AW296" i="31" s="1"/>
  <c r="AV297" i="31"/>
  <c r="AW297" i="31" s="1"/>
  <c r="AV305" i="31"/>
  <c r="AW305" i="31" s="1"/>
  <c r="AV344" i="31"/>
  <c r="AW344" i="31" s="1"/>
  <c r="AV345" i="31"/>
  <c r="AW345" i="31" s="1"/>
  <c r="AV365" i="31"/>
  <c r="AW365" i="31" s="1"/>
  <c r="AV366" i="31"/>
  <c r="AW366" i="31" s="1"/>
  <c r="AV376" i="31"/>
  <c r="AW376" i="31" s="1"/>
  <c r="AV377" i="31"/>
  <c r="AW377" i="31" s="1"/>
  <c r="AV343" i="31"/>
  <c r="AW343" i="31" s="1"/>
  <c r="AV354" i="31"/>
  <c r="AW354" i="31" s="1"/>
  <c r="AV375" i="31"/>
  <c r="AW375" i="31" s="1"/>
  <c r="AV382" i="31"/>
  <c r="AW382" i="31" s="1"/>
  <c r="AV312" i="31"/>
  <c r="AW312" i="31" s="1"/>
  <c r="AV353" i="31"/>
  <c r="AW353" i="31" s="1"/>
  <c r="AV435" i="31"/>
  <c r="AW435" i="31" s="1"/>
  <c r="AV256" i="31"/>
  <c r="AW256" i="31" s="1"/>
  <c r="AV341" i="31"/>
  <c r="AW341" i="31" s="1"/>
  <c r="AV373" i="31"/>
  <c r="AW373" i="31" s="1"/>
  <c r="AV384" i="31"/>
  <c r="AW384" i="31" s="1"/>
  <c r="AV390" i="31"/>
  <c r="AW390" i="31" s="1"/>
  <c r="AV417" i="31"/>
  <c r="AV418" i="31"/>
  <c r="AW418" i="31" s="1"/>
  <c r="AV374" i="31"/>
  <c r="AW374" i="31" s="1"/>
  <c r="AV398" i="31"/>
  <c r="AW398" i="31" s="1"/>
  <c r="AV350" i="31"/>
  <c r="AW350" i="31" s="1"/>
  <c r="AV391" i="31"/>
  <c r="AW391" i="31" s="1"/>
  <c r="AV424" i="31"/>
  <c r="AW424" i="31" s="1"/>
  <c r="AV304" i="31"/>
  <c r="AW304" i="31" s="1"/>
  <c r="AV330" i="31"/>
  <c r="AW330" i="31" s="1"/>
  <c r="AV349" i="31"/>
  <c r="AW349" i="31" s="1"/>
  <c r="AV414" i="31"/>
  <c r="AW414" i="31" s="1"/>
  <c r="AV415" i="31"/>
  <c r="AW415" i="31" s="1"/>
  <c r="AV425" i="31"/>
  <c r="AW425" i="31" s="1"/>
  <c r="AV426" i="31"/>
  <c r="AW426" i="31" s="1"/>
  <c r="AV342" i="31"/>
  <c r="AW342" i="31" s="1"/>
  <c r="AV351" i="31"/>
  <c r="AW351" i="31" s="1"/>
  <c r="AV352" i="31"/>
  <c r="AW352" i="31" s="1"/>
  <c r="AV360" i="31"/>
  <c r="AW360" i="31" s="1"/>
  <c r="AV362" i="31"/>
  <c r="AW362" i="31" s="1"/>
  <c r="AV383" i="31"/>
  <c r="AW383" i="31" s="1"/>
  <c r="AV432" i="31"/>
  <c r="AW432" i="31" s="1"/>
  <c r="AV407" i="31"/>
  <c r="AW407" i="31" s="1"/>
  <c r="AV430" i="31"/>
  <c r="AW430" i="31" s="1"/>
  <c r="AV299" i="31"/>
  <c r="AW299" i="31" s="1"/>
  <c r="AV314" i="31"/>
  <c r="AW314" i="31" s="1"/>
  <c r="AV396" i="31"/>
  <c r="AW396" i="31" s="1"/>
  <c r="AV367" i="31"/>
  <c r="AW367" i="31" s="1"/>
  <c r="AV239" i="31"/>
  <c r="AW239" i="31" s="1"/>
  <c r="AV220" i="31"/>
  <c r="AW220" i="31" s="1"/>
  <c r="AV259" i="31"/>
  <c r="AW259" i="31" s="1"/>
  <c r="AV240" i="31"/>
  <c r="AW240" i="31" s="1"/>
  <c r="AV221" i="31"/>
  <c r="AW221" i="31" s="1"/>
  <c r="AV177" i="31"/>
  <c r="AW177" i="31" s="1"/>
  <c r="AV223" i="31"/>
  <c r="AW223" i="31" s="1"/>
  <c r="AV201" i="31"/>
  <c r="AW201" i="31" s="1"/>
  <c r="AV119" i="31"/>
  <c r="AV132" i="31"/>
  <c r="AW132" i="31" s="1"/>
  <c r="AV92" i="31"/>
  <c r="AW92" i="31" s="1"/>
  <c r="AV73" i="31"/>
  <c r="AW73" i="31" s="1"/>
  <c r="AV41" i="31"/>
  <c r="AW41" i="31" s="1"/>
  <c r="AV75" i="31"/>
  <c r="AW75" i="31" s="1"/>
  <c r="AV51" i="31"/>
  <c r="AW51" i="31" s="1"/>
  <c r="AV386" i="31"/>
  <c r="AW386" i="31" s="1"/>
  <c r="AV39" i="31"/>
  <c r="AW39" i="31" s="1"/>
  <c r="AV399" i="31"/>
  <c r="AW399" i="31" s="1"/>
  <c r="AV416" i="31"/>
  <c r="AW416" i="31" s="1"/>
  <c r="AV404" i="31"/>
  <c r="AW404" i="31" s="1"/>
  <c r="AV434" i="31"/>
  <c r="AW434" i="31" s="1"/>
  <c r="AV251" i="31"/>
  <c r="AW251" i="31" s="1"/>
  <c r="AV388" i="31"/>
  <c r="AW388" i="31" s="1"/>
  <c r="AV402" i="31"/>
  <c r="AW402" i="31" s="1"/>
  <c r="AV363" i="31"/>
  <c r="AW363" i="31" s="1"/>
  <c r="AV288" i="31"/>
  <c r="AW288" i="31" s="1"/>
  <c r="AV300" i="31"/>
  <c r="AW300" i="31" s="1"/>
  <c r="AV269" i="31"/>
  <c r="AW269" i="31" s="1"/>
  <c r="AV249" i="31"/>
  <c r="AW249" i="31" s="1"/>
  <c r="AV199" i="31"/>
  <c r="AV227" i="31"/>
  <c r="AW227" i="31" s="1"/>
  <c r="AV189" i="31"/>
  <c r="AV173" i="31"/>
  <c r="AW173" i="31" s="1"/>
  <c r="AV53" i="31"/>
  <c r="AW53" i="31" s="1"/>
  <c r="AV37" i="31"/>
  <c r="AW37" i="31" s="1"/>
  <c r="AV33" i="31"/>
  <c r="AW33" i="31" s="1"/>
  <c r="AV359" i="31"/>
  <c r="AW359" i="31" s="1"/>
  <c r="AV135" i="31"/>
  <c r="AV131" i="31"/>
  <c r="AV137" i="31"/>
  <c r="AV59" i="31"/>
  <c r="AV412" i="31"/>
  <c r="AW412" i="31" s="1"/>
  <c r="AV401" i="31"/>
  <c r="AW401" i="31" s="1"/>
  <c r="AV275" i="31"/>
  <c r="AW275" i="31" s="1"/>
  <c r="AV307" i="31"/>
  <c r="AW307" i="31" s="1"/>
  <c r="AV361" i="31"/>
  <c r="AW361" i="31" s="1"/>
  <c r="AV265" i="31"/>
  <c r="AW265" i="31" s="1"/>
  <c r="AV233" i="31"/>
  <c r="AW233" i="31" s="1"/>
  <c r="AV287" i="31"/>
  <c r="AW287" i="31" s="1"/>
  <c r="AV238" i="31"/>
  <c r="AW238" i="31" s="1"/>
  <c r="AV248" i="31"/>
  <c r="AW248" i="31" s="1"/>
  <c r="AV193" i="31"/>
  <c r="AW193" i="31" s="1"/>
  <c r="AV241" i="31"/>
  <c r="AW241" i="31" s="1"/>
  <c r="AV235" i="31"/>
  <c r="AW235" i="31" s="1"/>
  <c r="AV153" i="31"/>
  <c r="AV217" i="31"/>
  <c r="AV219" i="31"/>
  <c r="AW219" i="31" s="1"/>
  <c r="AV128" i="31"/>
  <c r="AW128" i="31" s="1"/>
  <c r="AV78" i="31"/>
  <c r="AW78" i="31" s="1"/>
  <c r="AV55" i="31"/>
  <c r="AV61" i="31"/>
  <c r="AW61" i="31" s="1"/>
  <c r="AV65" i="31"/>
  <c r="AW65" i="31" s="1"/>
  <c r="AV47" i="31"/>
  <c r="AV136" i="31"/>
  <c r="AV181" i="31"/>
  <c r="AW181" i="31" s="1"/>
  <c r="AV103" i="31"/>
  <c r="AW103" i="31" s="1"/>
  <c r="AV431" i="31"/>
  <c r="AW431" i="31" s="1"/>
  <c r="AV433" i="31"/>
  <c r="AW433" i="31" s="1"/>
  <c r="AV318" i="31"/>
  <c r="AW318" i="31" s="1"/>
  <c r="AV329" i="31"/>
  <c r="AW329" i="31" s="1"/>
  <c r="AV392" i="31"/>
  <c r="AW392" i="31" s="1"/>
  <c r="AV346" i="31"/>
  <c r="AW346" i="31" s="1"/>
  <c r="AV264" i="31"/>
  <c r="AW264" i="31" s="1"/>
  <c r="AV185" i="31"/>
  <c r="AV161" i="31"/>
  <c r="AW161" i="31" s="1"/>
  <c r="AV215" i="31"/>
  <c r="AW215" i="31" s="1"/>
  <c r="AV127" i="31"/>
  <c r="AV197" i="31"/>
  <c r="AW197" i="31" s="1"/>
  <c r="AV165" i="31"/>
  <c r="AW165" i="31" s="1"/>
  <c r="AV133" i="31"/>
  <c r="AW133" i="31" s="1"/>
  <c r="AV57" i="31"/>
  <c r="AW57" i="31" s="1"/>
  <c r="AV69" i="31"/>
  <c r="AW69" i="31" s="1"/>
  <c r="AV87" i="31"/>
  <c r="AW87" i="31" s="1"/>
  <c r="AV45" i="31"/>
  <c r="AW45" i="31" s="1"/>
  <c r="AV205" i="31"/>
  <c r="AW205" i="31" s="1"/>
  <c r="AV111" i="31"/>
  <c r="AV406" i="31"/>
  <c r="AW406" i="31" s="1"/>
  <c r="AV419" i="31"/>
  <c r="AW419" i="31" s="1"/>
  <c r="AV322" i="31"/>
  <c r="AW322" i="31" s="1"/>
  <c r="AV266" i="31"/>
  <c r="AW266" i="31" s="1"/>
  <c r="AV394" i="31"/>
  <c r="AW394" i="31" s="1"/>
  <c r="AV232" i="31"/>
  <c r="AW232" i="31" s="1"/>
  <c r="AV347" i="31"/>
  <c r="AW347" i="31" s="1"/>
  <c r="AV117" i="31"/>
  <c r="AW117" i="31" s="1"/>
  <c r="AV123" i="31"/>
  <c r="AV93" i="31"/>
  <c r="AV112" i="31"/>
  <c r="AV96" i="31"/>
  <c r="AV99" i="31"/>
  <c r="AV49" i="31"/>
  <c r="AW49" i="31" s="1"/>
  <c r="AV43" i="31"/>
  <c r="AW43" i="31" s="1"/>
  <c r="AV428" i="31"/>
  <c r="AW428" i="31" s="1"/>
  <c r="AV283" i="31"/>
  <c r="AW283" i="31" s="1"/>
  <c r="AV230" i="31"/>
  <c r="AW230" i="31" s="1"/>
  <c r="AV100" i="31"/>
  <c r="AW100" i="31" s="1"/>
  <c r="AV427" i="31"/>
  <c r="AW427" i="31" s="1"/>
  <c r="AV420" i="31"/>
  <c r="AW420" i="31" s="1"/>
  <c r="AV317" i="31"/>
  <c r="AW317" i="31" s="1"/>
  <c r="AV302" i="31"/>
  <c r="AW302" i="31" s="1"/>
  <c r="AV333" i="31"/>
  <c r="AW333" i="31" s="1"/>
  <c r="AV378" i="31"/>
  <c r="AV274" i="31"/>
  <c r="AW274" i="31" s="1"/>
  <c r="AV148" i="31"/>
  <c r="AV320" i="31"/>
  <c r="AW320" i="31" s="1"/>
  <c r="AV250" i="31"/>
  <c r="AW250" i="31" s="1"/>
  <c r="AV151" i="31"/>
  <c r="AW151" i="31" s="1"/>
  <c r="AV214" i="31"/>
  <c r="AV157" i="31"/>
  <c r="AW157" i="31" s="1"/>
  <c r="AV83" i="31"/>
  <c r="AV124" i="31"/>
  <c r="AW124" i="31" s="1"/>
  <c r="AV116" i="31"/>
  <c r="AV91" i="31"/>
  <c r="AV294" i="31"/>
  <c r="AW294" i="31" s="1"/>
  <c r="AV115" i="31"/>
  <c r="AW115" i="31" s="1"/>
  <c r="AV410" i="31"/>
  <c r="AW410" i="31" s="1"/>
  <c r="AV380" i="31"/>
  <c r="AW380" i="31" s="1"/>
  <c r="AV422" i="31"/>
  <c r="AW422" i="31" s="1"/>
  <c r="AV436" i="31"/>
  <c r="AW436" i="31" s="1"/>
  <c r="AV334" i="31"/>
  <c r="AW334" i="31" s="1"/>
  <c r="AV286" i="31"/>
  <c r="AW286" i="31" s="1"/>
  <c r="AV355" i="31"/>
  <c r="AW355" i="31" s="1"/>
  <c r="AV277" i="31"/>
  <c r="AW277" i="31" s="1"/>
  <c r="AV237" i="31"/>
  <c r="AW237" i="31" s="1"/>
  <c r="AV229" i="31"/>
  <c r="AW229" i="31" s="1"/>
  <c r="AV101" i="31"/>
  <c r="AW101" i="31" s="1"/>
  <c r="AV169" i="31"/>
  <c r="AW169" i="31" s="1"/>
  <c r="AV149" i="31"/>
  <c r="AV85" i="31"/>
  <c r="AV81" i="31"/>
  <c r="AV35" i="31"/>
  <c r="AW35" i="31" s="1"/>
  <c r="AV72" i="31"/>
  <c r="AW72" i="31" s="1"/>
  <c r="AV77" i="31"/>
  <c r="AW77" i="31" s="1"/>
  <c r="AV84" i="31"/>
  <c r="AW84" i="31" s="1"/>
  <c r="AV140" i="31"/>
  <c r="AW140" i="31" s="1"/>
  <c r="AV186" i="31"/>
  <c r="AW186" i="31" s="1"/>
  <c r="AV244" i="31"/>
  <c r="AW244" i="31" s="1"/>
  <c r="AV243" i="31"/>
  <c r="AW243" i="31" s="1"/>
  <c r="AV68" i="31"/>
  <c r="AW68" i="31" s="1"/>
  <c r="AV156" i="31"/>
  <c r="AW156" i="31" s="1"/>
  <c r="AV120" i="31"/>
  <c r="AW120" i="31" s="1"/>
  <c r="AV321" i="31"/>
  <c r="AW321" i="31" s="1"/>
  <c r="AV295" i="31"/>
  <c r="AW295" i="31" s="1"/>
  <c r="AV62" i="31"/>
  <c r="AV118" i="31"/>
  <c r="AV145" i="31"/>
  <c r="AW145" i="31" s="1"/>
  <c r="AV236" i="31"/>
  <c r="AV381" i="31"/>
  <c r="AW381" i="31" s="1"/>
  <c r="AV339" i="31"/>
  <c r="AW339" i="31" s="1"/>
  <c r="AV335" i="31"/>
  <c r="AW335" i="31" s="1"/>
  <c r="AV80" i="31"/>
  <c r="AW80" i="31" s="1"/>
  <c r="AV125" i="31"/>
  <c r="AW125" i="31" s="1"/>
  <c r="AV97" i="31"/>
  <c r="AW97" i="31" s="1"/>
  <c r="AV397" i="31"/>
  <c r="AW397" i="31" s="1"/>
  <c r="AV310" i="31"/>
  <c r="AW310" i="31" s="1"/>
  <c r="AV56" i="31"/>
  <c r="AV54" i="31"/>
  <c r="AW54" i="31" s="1"/>
  <c r="AV190" i="31"/>
  <c r="AW190" i="31" s="1"/>
  <c r="AV255" i="31"/>
  <c r="AW255" i="31" s="1"/>
  <c r="AV102" i="31"/>
  <c r="AV114" i="31"/>
  <c r="AW114" i="31" s="1"/>
  <c r="AV144" i="31"/>
  <c r="AV284" i="31"/>
  <c r="AW284" i="31" s="1"/>
  <c r="AV74" i="31"/>
  <c r="AV154" i="31"/>
  <c r="AW154" i="31" s="1"/>
  <c r="AV182" i="31"/>
  <c r="AW182" i="31" s="1"/>
  <c r="AV138" i="31"/>
  <c r="AV212" i="31"/>
  <c r="AW212" i="31" s="1"/>
  <c r="AV254" i="31"/>
  <c r="AW254" i="31" s="1"/>
  <c r="AV146" i="31"/>
  <c r="AW146" i="31" s="1"/>
  <c r="AV252" i="31"/>
  <c r="AW252" i="31" s="1"/>
  <c r="AV332" i="31"/>
  <c r="AW332" i="31" s="1"/>
  <c r="AV411" i="31"/>
  <c r="AW411" i="31" s="1"/>
  <c r="AV90" i="31"/>
  <c r="AV281" i="31"/>
  <c r="AW281" i="31" s="1"/>
  <c r="AV260" i="31"/>
  <c r="AW260" i="31" s="1"/>
  <c r="AV176" i="31"/>
  <c r="AW176" i="31" s="1"/>
  <c r="AV372" i="31"/>
  <c r="AW372" i="31" s="1"/>
  <c r="AV308" i="31"/>
  <c r="AW308" i="31" s="1"/>
  <c r="AV42" i="31"/>
  <c r="AV202" i="31"/>
  <c r="AW202" i="31" s="1"/>
  <c r="AV340" i="31"/>
  <c r="AW340" i="31" s="1"/>
  <c r="AV423" i="31"/>
  <c r="AW423" i="31" s="1"/>
  <c r="AV268" i="31"/>
  <c r="AW268" i="31" s="1"/>
  <c r="AV228" i="31"/>
  <c r="AW228" i="31" s="1"/>
  <c r="AV89" i="31"/>
  <c r="AV121" i="31"/>
  <c r="AV141" i="31"/>
  <c r="AV150" i="31"/>
  <c r="AV338" i="31"/>
  <c r="AW338" i="31" s="1"/>
  <c r="AV405" i="31"/>
  <c r="AW405" i="31" s="1"/>
  <c r="AV58" i="31"/>
  <c r="AV213" i="31"/>
  <c r="AV429" i="31"/>
  <c r="AW429" i="31" s="1"/>
  <c r="AV188" i="31"/>
  <c r="AV389" i="31"/>
  <c r="AW389" i="31" s="1"/>
  <c r="AV387" i="31"/>
  <c r="AW387" i="31" s="1"/>
  <c r="AV30" i="31"/>
  <c r="AW30" i="31" s="1"/>
  <c r="AV122" i="31"/>
  <c r="AW122" i="31" s="1"/>
  <c r="AV204" i="31"/>
  <c r="AV364" i="31"/>
  <c r="AW364" i="31" s="1"/>
  <c r="AV129" i="31"/>
  <c r="AW129" i="31" s="1"/>
  <c r="AV110" i="31"/>
  <c r="AW110" i="31" s="1"/>
  <c r="AV325" i="31"/>
  <c r="AW325" i="31" s="1"/>
  <c r="AV109" i="31"/>
  <c r="AW109" i="31" s="1"/>
  <c r="AV267" i="31"/>
  <c r="AW267" i="31" s="1"/>
  <c r="AV64" i="31"/>
  <c r="AV160" i="31"/>
  <c r="AW160" i="31" s="1"/>
  <c r="AV316" i="31"/>
  <c r="AW316" i="31" s="1"/>
  <c r="AV130" i="31"/>
  <c r="AV262" i="31"/>
  <c r="AW262" i="31" s="1"/>
  <c r="AV263" i="31"/>
  <c r="AW263" i="31" s="1"/>
  <c r="AV282" i="31"/>
  <c r="AW282" i="31" s="1"/>
  <c r="AV34" i="31"/>
  <c r="AW34" i="31" s="1"/>
  <c r="AV222" i="31"/>
  <c r="AW222" i="31" s="1"/>
  <c r="AV408" i="31"/>
  <c r="AW408" i="31" s="1"/>
  <c r="AV211" i="31"/>
  <c r="AW211" i="31" s="1"/>
  <c r="AV273" i="31"/>
  <c r="AW273" i="31" s="1"/>
  <c r="AV278" i="31"/>
  <c r="AV348" i="31"/>
  <c r="AW348" i="31" s="1"/>
  <c r="AV292" i="31"/>
  <c r="AW292" i="31" s="1"/>
  <c r="AV60" i="31"/>
  <c r="AW60" i="31" s="1"/>
  <c r="AV315" i="31"/>
  <c r="AW315" i="31" s="1"/>
  <c r="AV196" i="31"/>
  <c r="AW196" i="31" s="1"/>
  <c r="AV421" i="31"/>
  <c r="AW421" i="31" s="1"/>
  <c r="AV289" i="31"/>
  <c r="AW289" i="31" s="1"/>
  <c r="AV324" i="31"/>
  <c r="AW324" i="31" s="1"/>
  <c r="AV400" i="31"/>
  <c r="AW400" i="31" s="1"/>
  <c r="AV50" i="31"/>
  <c r="AV180" i="31"/>
  <c r="AW180" i="31" s="1"/>
  <c r="AV31" i="31"/>
  <c r="AV98" i="31"/>
  <c r="AV216" i="31"/>
  <c r="AW216" i="31" s="1"/>
  <c r="AV371" i="31"/>
  <c r="AW371" i="31" s="1"/>
  <c r="AV106" i="31"/>
  <c r="AW106" i="31" s="1"/>
  <c r="AV162" i="31"/>
  <c r="AW162" i="31" s="1"/>
  <c r="AV174" i="31"/>
  <c r="AV206" i="31"/>
  <c r="AV52" i="31"/>
  <c r="AW52" i="31" s="1"/>
  <c r="AV70" i="31"/>
  <c r="AW70" i="31" s="1"/>
  <c r="AV356" i="31"/>
  <c r="AW356" i="31" s="1"/>
  <c r="AV413" i="31"/>
  <c r="AW413" i="31" s="1"/>
  <c r="AV105" i="31"/>
  <c r="AW105" i="31" s="1"/>
  <c r="AV327" i="31"/>
  <c r="AW327" i="31" s="1"/>
  <c r="AV46" i="31"/>
  <c r="AW46" i="31" s="1"/>
  <c r="AV32" i="31"/>
  <c r="AV168" i="31"/>
  <c r="AV276" i="31"/>
  <c r="AW276" i="31" s="1"/>
  <c r="AV395" i="31"/>
  <c r="AW395" i="31" s="1"/>
  <c r="AV40" i="31"/>
  <c r="AV209" i="31"/>
  <c r="AW209" i="31" s="1"/>
  <c r="AV134" i="31"/>
  <c r="AW134" i="31" s="1"/>
  <c r="AV178" i="31"/>
  <c r="AV326" i="31"/>
  <c r="AW326" i="31" s="1"/>
  <c r="AV170" i="31"/>
  <c r="AW170" i="31" s="1"/>
  <c r="AV184" i="31"/>
  <c r="AW184" i="31" s="1"/>
  <c r="AV208" i="31"/>
  <c r="AW208" i="31" s="1"/>
  <c r="AV311" i="31"/>
  <c r="AW311" i="31" s="1"/>
  <c r="AV385" i="31"/>
  <c r="AW385" i="31" s="1"/>
  <c r="AV192" i="31"/>
  <c r="AW192" i="31" s="1"/>
  <c r="AV323" i="31"/>
  <c r="AW323" i="31" s="1"/>
  <c r="AV393" i="31"/>
  <c r="AW393" i="31" s="1"/>
  <c r="AV76" i="31"/>
  <c r="AW76" i="31" s="1"/>
  <c r="AV198" i="31"/>
  <c r="AW198" i="31" s="1"/>
  <c r="AV409" i="31"/>
  <c r="AV86" i="31"/>
  <c r="AW86" i="31" s="1"/>
  <c r="AV164" i="31"/>
  <c r="AW164" i="31" s="1"/>
  <c r="AV271" i="31"/>
  <c r="AW271" i="31" s="1"/>
  <c r="AV166" i="31"/>
  <c r="AW166" i="31" s="1"/>
  <c r="AV272" i="31"/>
  <c r="AW272" i="31" s="1"/>
  <c r="AV303" i="31"/>
  <c r="AW303" i="31" s="1"/>
  <c r="AV313" i="31"/>
  <c r="AW313" i="31" s="1"/>
  <c r="AV79" i="31"/>
  <c r="AW79" i="31" s="1"/>
  <c r="AV200" i="31"/>
  <c r="AW200" i="31" s="1"/>
  <c r="AV403" i="31"/>
  <c r="AW403" i="31" s="1"/>
  <c r="AV194" i="31"/>
  <c r="AW194" i="31" s="1"/>
  <c r="AV152" i="31"/>
  <c r="AW152" i="31" s="1"/>
  <c r="AV280" i="31"/>
  <c r="AW280" i="31" s="1"/>
  <c r="AV82" i="31"/>
  <c r="AW82" i="31" s="1"/>
  <c r="AV172" i="31"/>
  <c r="AV88" i="31"/>
  <c r="AW88" i="31" s="1"/>
  <c r="AV306" i="31"/>
  <c r="AW306" i="31" s="1"/>
  <c r="AV48" i="31"/>
  <c r="AV94" i="31"/>
  <c r="AW94" i="31" s="1"/>
  <c r="AV142" i="31"/>
  <c r="AV270" i="31"/>
  <c r="AW270" i="31" s="1"/>
  <c r="AV331" i="31"/>
  <c r="AW331" i="31" s="1"/>
  <c r="AV104" i="31"/>
  <c r="AV126" i="31"/>
  <c r="AV291" i="31"/>
  <c r="AW291" i="31" s="1"/>
  <c r="AV36" i="31"/>
  <c r="AW36" i="31" s="1"/>
  <c r="AV370" i="31"/>
  <c r="AW370" i="31" s="1"/>
  <c r="AV44" i="31"/>
  <c r="AV210" i="31"/>
  <c r="AW210" i="31" s="1"/>
  <c r="AV224" i="31"/>
  <c r="AW224" i="31" s="1"/>
  <c r="AV38" i="31"/>
  <c r="AW38" i="31" s="1"/>
  <c r="AV158" i="31"/>
  <c r="AW158" i="31" s="1"/>
  <c r="AV319" i="31"/>
  <c r="AW319" i="31" s="1"/>
  <c r="AV113" i="31"/>
  <c r="AW113" i="31" s="1"/>
  <c r="AV66" i="31"/>
  <c r="AN426" i="27"/>
  <c r="AM425" i="27"/>
  <c r="AP425" i="27" s="1"/>
  <c r="AO425" i="27" s="1"/>
  <c r="AW172" i="31" l="1"/>
  <c r="AX172" i="31"/>
  <c r="AW44" i="31"/>
  <c r="AX44" i="31"/>
  <c r="AW142" i="31"/>
  <c r="AX142" i="31"/>
  <c r="AW178" i="31"/>
  <c r="AX178" i="31"/>
  <c r="AW174" i="31"/>
  <c r="AX174" i="31"/>
  <c r="AW150" i="31"/>
  <c r="AX150" i="31"/>
  <c r="AW111" i="31"/>
  <c r="AX111" i="31"/>
  <c r="AW135" i="31"/>
  <c r="AX135" i="31"/>
  <c r="AW199" i="31"/>
  <c r="AX199" i="31"/>
  <c r="AW183" i="31"/>
  <c r="AX183" i="31"/>
  <c r="AW143" i="31"/>
  <c r="AX143" i="31"/>
  <c r="AW141" i="31"/>
  <c r="AX141" i="31"/>
  <c r="AW42" i="31"/>
  <c r="AX42" i="31"/>
  <c r="AW74" i="31"/>
  <c r="AX74" i="31"/>
  <c r="AW56" i="31"/>
  <c r="AX56" i="31"/>
  <c r="AW214" i="31"/>
  <c r="AX214" i="31"/>
  <c r="AW127" i="31"/>
  <c r="AX127" i="31"/>
  <c r="AW188" i="31"/>
  <c r="AX188" i="31"/>
  <c r="AW236" i="31"/>
  <c r="AX236" i="31"/>
  <c r="AW55" i="31"/>
  <c r="AX55" i="31"/>
  <c r="AW218" i="31"/>
  <c r="AX218" i="31"/>
  <c r="AW191" i="31"/>
  <c r="AX191" i="31"/>
  <c r="AW48" i="31"/>
  <c r="AX48" i="31"/>
  <c r="AW130" i="31"/>
  <c r="AX130" i="31"/>
  <c r="AW89" i="31"/>
  <c r="AX89" i="31"/>
  <c r="AW144" i="31"/>
  <c r="AX144" i="31"/>
  <c r="AW81" i="31"/>
  <c r="AX81" i="31"/>
  <c r="AW99" i="31"/>
  <c r="AX99" i="31"/>
  <c r="AW40" i="31"/>
  <c r="AX40" i="31"/>
  <c r="AW126" i="31"/>
  <c r="AX126" i="31"/>
  <c r="AW213" i="31"/>
  <c r="AX213" i="31"/>
  <c r="AW85" i="31"/>
  <c r="AX85" i="31"/>
  <c r="AW91" i="31"/>
  <c r="AX91" i="31"/>
  <c r="AW96" i="31"/>
  <c r="AX96" i="31"/>
  <c r="AW185" i="31"/>
  <c r="AX185" i="31"/>
  <c r="AW159" i="31"/>
  <c r="AX159" i="31"/>
  <c r="AW66" i="31"/>
  <c r="AX66" i="31"/>
  <c r="AW204" i="31"/>
  <c r="AX204" i="31"/>
  <c r="AW102" i="31"/>
  <c r="AX102" i="31"/>
  <c r="AW62" i="31"/>
  <c r="AX62" i="31"/>
  <c r="AW149" i="31"/>
  <c r="AX149" i="31"/>
  <c r="AW116" i="31"/>
  <c r="AX116" i="31"/>
  <c r="AW148" i="31"/>
  <c r="AX148" i="31"/>
  <c r="AW168" i="31"/>
  <c r="AX168" i="31"/>
  <c r="AW64" i="31"/>
  <c r="AX64" i="31"/>
  <c r="AW138" i="31"/>
  <c r="AX138" i="31"/>
  <c r="AW93" i="31"/>
  <c r="AX93" i="31"/>
  <c r="AW136" i="31"/>
  <c r="AX136" i="31"/>
  <c r="AW217" i="31"/>
  <c r="AX217" i="31"/>
  <c r="AW137" i="31"/>
  <c r="AX137" i="31"/>
  <c r="AW189" i="31"/>
  <c r="AX189" i="31"/>
  <c r="AW379" i="31"/>
  <c r="AX379" i="31"/>
  <c r="AW32" i="31"/>
  <c r="AX32" i="31"/>
  <c r="AW206" i="31"/>
  <c r="AX206" i="31"/>
  <c r="AW90" i="31"/>
  <c r="AX90" i="31"/>
  <c r="AW123" i="31"/>
  <c r="AX123" i="31"/>
  <c r="AW153" i="31"/>
  <c r="AX153" i="31"/>
  <c r="AW131" i="31"/>
  <c r="AX131" i="31"/>
  <c r="AW104" i="31"/>
  <c r="AX104" i="31"/>
  <c r="AW83" i="31"/>
  <c r="AX83" i="31"/>
  <c r="AW50" i="31"/>
  <c r="AX50" i="31"/>
  <c r="AW417" i="31"/>
  <c r="AX417" i="31"/>
  <c r="AW121" i="31"/>
  <c r="AX121" i="31"/>
  <c r="AW278" i="31"/>
  <c r="AX278" i="31"/>
  <c r="AW409" i="31"/>
  <c r="AX409" i="31"/>
  <c r="AW118" i="31"/>
  <c r="AX118" i="31"/>
  <c r="AW234" i="31"/>
  <c r="AX234" i="31"/>
  <c r="AW58" i="31"/>
  <c r="AX58" i="31"/>
  <c r="AW112" i="31"/>
  <c r="AX112" i="31"/>
  <c r="AW59" i="31"/>
  <c r="AX59" i="31"/>
  <c r="AW119" i="31"/>
  <c r="AX119" i="31"/>
  <c r="AW31" i="31"/>
  <c r="AX31" i="31"/>
  <c r="AW98" i="31"/>
  <c r="AX98" i="31"/>
  <c r="AW378" i="31"/>
  <c r="AX378" i="31"/>
  <c r="AW47" i="31"/>
  <c r="AX47" i="31"/>
  <c r="AW147" i="31"/>
  <c r="AX147" i="31"/>
  <c r="AN427" i="27"/>
  <c r="AM426" i="27"/>
  <c r="AP426" i="27" s="1"/>
  <c r="AO426" i="27" s="1"/>
  <c r="AW438" i="31" l="1"/>
  <c r="AN428" i="27"/>
  <c r="AM427" i="27"/>
  <c r="AP427" i="27" s="1"/>
  <c r="AO427" i="27" s="1"/>
  <c r="AN429" i="27" l="1"/>
  <c r="AM428" i="27"/>
  <c r="AP428" i="27" s="1"/>
  <c r="AO428" i="27" s="1"/>
  <c r="AN430" i="27" l="1"/>
  <c r="AM429" i="27"/>
  <c r="AP429" i="27" s="1"/>
  <c r="AO429" i="27" s="1"/>
  <c r="AN431" i="27" l="1"/>
  <c r="AM430" i="27"/>
  <c r="AP430" i="27" s="1"/>
  <c r="AO430" i="27" s="1"/>
  <c r="AM431" i="27" l="1"/>
  <c r="AP431" i="27" s="1"/>
  <c r="AO431" i="27" s="1"/>
  <c r="AN432" i="27"/>
  <c r="AM432" i="27" l="1"/>
  <c r="AP432" i="27" s="1"/>
  <c r="AO432" i="27" s="1"/>
  <c r="AN433" i="27"/>
  <c r="AN434" i="27" l="1"/>
  <c r="AM433" i="27"/>
  <c r="AP433" i="27" s="1"/>
  <c r="AO433" i="27" s="1"/>
  <c r="AN435" i="27" l="1"/>
  <c r="AM434" i="27"/>
  <c r="AP434" i="27" s="1"/>
  <c r="AO434" i="27" s="1"/>
  <c r="AN436" i="27" l="1"/>
  <c r="AM436" i="27" s="1"/>
  <c r="AM435" i="27"/>
  <c r="AP435" i="27" s="1"/>
  <c r="AO435" i="27" s="1"/>
  <c r="AP436" i="27" l="1"/>
  <c r="AO436" i="27" l="1"/>
  <c r="AN27" i="27"/>
  <c r="AN26" i="27"/>
  <c r="AU405" i="27" l="1"/>
  <c r="AV405" i="27" s="1"/>
  <c r="AU404" i="27"/>
  <c r="AV404" i="27" s="1"/>
  <c r="AU421" i="27"/>
  <c r="AV421" i="27" s="1"/>
  <c r="AU398" i="27"/>
  <c r="AV398" i="27" s="1"/>
  <c r="AU412" i="27"/>
  <c r="AV412" i="27" s="1"/>
  <c r="AU395" i="27"/>
  <c r="AV395" i="27" s="1"/>
  <c r="AU357" i="27"/>
  <c r="AU385" i="27"/>
  <c r="AU348" i="27"/>
  <c r="AU316" i="27"/>
  <c r="AV316" i="27" s="1"/>
  <c r="AU390" i="27"/>
  <c r="AV390" i="27" s="1"/>
  <c r="AU377" i="27"/>
  <c r="AU350" i="27"/>
  <c r="AU428" i="27"/>
  <c r="AV428" i="27" s="1"/>
  <c r="AU420" i="27"/>
  <c r="AV420" i="27" s="1"/>
  <c r="AU356" i="27"/>
  <c r="AU340" i="27"/>
  <c r="AU332" i="27"/>
  <c r="AU324" i="27"/>
  <c r="AV324" i="27" s="1"/>
  <c r="AU387" i="27"/>
  <c r="AU369" i="27"/>
  <c r="AU215" i="27"/>
  <c r="AU204" i="27"/>
  <c r="AU359" i="27"/>
  <c r="AU315" i="27"/>
  <c r="AV315" i="27" s="1"/>
  <c r="AU272" i="27"/>
  <c r="AV272" i="27" s="1"/>
  <c r="AU244" i="27"/>
  <c r="AV244" i="27" s="1"/>
  <c r="AU189" i="27"/>
  <c r="AU180" i="27"/>
  <c r="AU170" i="27"/>
  <c r="AU162" i="27"/>
  <c r="AV162" i="27" s="1"/>
  <c r="AU154" i="27"/>
  <c r="AU146" i="27"/>
  <c r="AV146" i="27" s="1"/>
  <c r="AU138" i="27"/>
  <c r="AU260" i="27"/>
  <c r="AV260" i="27" s="1"/>
  <c r="AU217" i="27"/>
  <c r="AU271" i="27"/>
  <c r="AV271" i="27" s="1"/>
  <c r="AU236" i="27"/>
  <c r="AU216" i="27"/>
  <c r="AV216" i="27" s="1"/>
  <c r="AU206" i="27"/>
  <c r="AU252" i="27"/>
  <c r="AV252" i="27" s="1"/>
  <c r="AU155" i="27"/>
  <c r="AU103" i="27"/>
  <c r="AV103" i="27" s="1"/>
  <c r="AU87" i="27"/>
  <c r="AU69" i="27"/>
  <c r="AU228" i="27"/>
  <c r="AU171" i="27"/>
  <c r="AU122" i="27"/>
  <c r="AU245" i="27"/>
  <c r="AV245" i="27" s="1"/>
  <c r="AU185" i="27"/>
  <c r="AU163" i="27"/>
  <c r="AU131" i="27"/>
  <c r="AU121" i="27"/>
  <c r="AU97" i="27"/>
  <c r="AU63" i="27"/>
  <c r="AU73" i="27"/>
  <c r="AU130" i="27"/>
  <c r="AU90" i="27"/>
  <c r="AU79" i="27"/>
  <c r="AU156" i="27"/>
  <c r="AV156" i="27" s="1"/>
  <c r="AU148" i="27"/>
  <c r="AU147" i="27"/>
  <c r="AU89" i="27"/>
  <c r="AU56" i="27"/>
  <c r="AU45" i="27"/>
  <c r="AV45" i="27" s="1"/>
  <c r="AU177" i="27"/>
  <c r="AU53" i="27"/>
  <c r="AV53" i="27" s="1"/>
  <c r="AU98" i="27"/>
  <c r="AU80" i="27"/>
  <c r="AV80" i="27" s="1"/>
  <c r="AU190" i="27"/>
  <c r="AU140" i="27"/>
  <c r="AV140" i="27" s="1"/>
  <c r="AU139" i="27"/>
  <c r="AV139" i="27" s="1"/>
  <c r="AU38" i="27"/>
  <c r="AU32" i="27"/>
  <c r="AW32" i="27" s="1"/>
  <c r="AU30" i="27"/>
  <c r="AU46" i="27"/>
  <c r="AU129" i="27"/>
  <c r="AU96" i="27"/>
  <c r="AU144" i="27"/>
  <c r="AU160" i="27"/>
  <c r="AU294" i="27"/>
  <c r="AV294" i="27" s="1"/>
  <c r="AU293" i="27"/>
  <c r="AV293" i="27" s="1"/>
  <c r="AU287" i="27"/>
  <c r="AV287" i="27" s="1"/>
  <c r="AU196" i="27"/>
  <c r="AU251" i="27"/>
  <c r="AV251" i="27" s="1"/>
  <c r="AU253" i="27"/>
  <c r="AV253" i="27" s="1"/>
  <c r="AU275" i="27"/>
  <c r="AU268" i="27"/>
  <c r="AV268" i="27" s="1"/>
  <c r="AU313" i="27"/>
  <c r="AU292" i="27"/>
  <c r="AV292" i="27" s="1"/>
  <c r="AU308" i="27"/>
  <c r="AV308" i="27" s="1"/>
  <c r="AU300" i="27"/>
  <c r="AV300" i="27" s="1"/>
  <c r="AU331" i="27"/>
  <c r="AU418" i="27"/>
  <c r="AV418" i="27" s="1"/>
  <c r="AU426" i="27"/>
  <c r="AV426" i="27" s="1"/>
  <c r="AU378" i="27"/>
  <c r="AU345" i="27"/>
  <c r="AV345" i="27" s="1"/>
  <c r="AU362" i="27"/>
  <c r="AU394" i="27"/>
  <c r="AU411" i="27"/>
  <c r="AV411" i="27" s="1"/>
  <c r="AU94" i="27"/>
  <c r="AU230" i="27"/>
  <c r="AU246" i="27"/>
  <c r="AV246" i="27" s="1"/>
  <c r="AU396" i="27"/>
  <c r="AV396" i="27" s="1"/>
  <c r="AU37" i="27"/>
  <c r="AV37" i="27" s="1"/>
  <c r="AU68" i="27"/>
  <c r="AU248" i="27"/>
  <c r="AV248" i="27" s="1"/>
  <c r="AU410" i="27"/>
  <c r="AV410" i="27" s="1"/>
  <c r="AU403" i="27"/>
  <c r="AV403" i="27" s="1"/>
  <c r="AU33" i="27"/>
  <c r="AU49" i="27"/>
  <c r="AU54" i="27"/>
  <c r="AU86" i="27"/>
  <c r="AU145" i="27"/>
  <c r="AV145" i="27" s="1"/>
  <c r="AU132" i="27"/>
  <c r="AU197" i="27"/>
  <c r="AV197" i="27" s="1"/>
  <c r="AU267" i="27"/>
  <c r="AV267" i="27" s="1"/>
  <c r="AU191" i="27"/>
  <c r="AU277" i="27"/>
  <c r="AU285" i="27"/>
  <c r="AV285" i="27" s="1"/>
  <c r="AU225" i="27"/>
  <c r="AU241" i="27"/>
  <c r="AV241" i="27" s="1"/>
  <c r="AU264" i="27"/>
  <c r="AV264" i="27" s="1"/>
  <c r="AU302" i="27"/>
  <c r="AV302" i="27" s="1"/>
  <c r="AU307" i="27"/>
  <c r="AV307" i="27" s="1"/>
  <c r="AU314" i="27"/>
  <c r="AU339" i="27"/>
  <c r="AU436" i="27"/>
  <c r="AV436" i="27" s="1"/>
  <c r="AU413" i="27"/>
  <c r="AV413" i="27" s="1"/>
  <c r="AU393" i="27"/>
  <c r="AV393" i="27" s="1"/>
  <c r="AU153" i="27"/>
  <c r="AU74" i="27"/>
  <c r="AU82" i="27"/>
  <c r="AV82" i="27" s="1"/>
  <c r="AU61" i="27"/>
  <c r="AV61" i="27" s="1"/>
  <c r="AU62" i="27"/>
  <c r="AU427" i="27"/>
  <c r="AV427" i="27" s="1"/>
  <c r="AU48" i="27"/>
  <c r="AU124" i="27"/>
  <c r="AU169" i="27"/>
  <c r="AV169" i="27" s="1"/>
  <c r="AU183" i="27"/>
  <c r="AU289" i="27"/>
  <c r="AV289" i="27" s="1"/>
  <c r="AU194" i="27"/>
  <c r="AU210" i="27"/>
  <c r="AV210" i="27" s="1"/>
  <c r="AU279" i="27"/>
  <c r="AV279" i="27" s="1"/>
  <c r="AU335" i="27"/>
  <c r="AV335" i="27" s="1"/>
  <c r="AU384" i="27"/>
  <c r="AU325" i="27"/>
  <c r="AU341" i="27"/>
  <c r="AU391" i="27"/>
  <c r="AV391" i="27" s="1"/>
  <c r="AU419" i="27"/>
  <c r="AV419" i="27" s="1"/>
  <c r="AU407" i="27"/>
  <c r="AV407" i="27" s="1"/>
  <c r="AU76" i="27"/>
  <c r="AV76" i="27" s="1"/>
  <c r="AU78" i="27"/>
  <c r="AU205" i="27"/>
  <c r="AV205" i="27" s="1"/>
  <c r="AU283" i="27"/>
  <c r="AV283" i="27" s="1"/>
  <c r="AU193" i="27"/>
  <c r="AV193" i="27" s="1"/>
  <c r="AU207" i="27"/>
  <c r="AV207" i="27" s="1"/>
  <c r="AU39" i="27"/>
  <c r="AU108" i="27"/>
  <c r="AU99" i="27"/>
  <c r="AU105" i="27"/>
  <c r="AU113" i="27"/>
  <c r="AU95" i="27"/>
  <c r="AU72" i="27"/>
  <c r="AV72" i="27" s="1"/>
  <c r="AU88" i="27"/>
  <c r="AV88" i="27" s="1"/>
  <c r="AU152" i="27"/>
  <c r="AV152" i="27" s="1"/>
  <c r="AU111" i="27"/>
  <c r="AU168" i="27"/>
  <c r="AU164" i="27"/>
  <c r="AU270" i="27"/>
  <c r="AV270" i="27" s="1"/>
  <c r="AU186" i="27"/>
  <c r="AU243" i="27"/>
  <c r="AV243" i="27" s="1"/>
  <c r="AU224" i="27"/>
  <c r="AV224" i="27" s="1"/>
  <c r="AU259" i="27"/>
  <c r="AV259" i="27" s="1"/>
  <c r="AU257" i="27"/>
  <c r="AV257" i="27" s="1"/>
  <c r="AU211" i="27"/>
  <c r="AV211" i="27" s="1"/>
  <c r="AU327" i="27"/>
  <c r="AU284" i="27"/>
  <c r="AV284" i="27" s="1"/>
  <c r="AU349" i="27"/>
  <c r="AV349" i="27" s="1"/>
  <c r="AU355" i="27"/>
  <c r="AU329" i="27"/>
  <c r="AV329" i="27" s="1"/>
  <c r="AU347" i="27"/>
  <c r="AU397" i="27"/>
  <c r="AV397" i="27" s="1"/>
  <c r="AU364" i="27"/>
  <c r="AU374" i="27"/>
  <c r="AV374" i="27" s="1"/>
  <c r="AU255" i="27"/>
  <c r="AV255" i="27" s="1"/>
  <c r="AU201" i="27"/>
  <c r="AV201" i="27" s="1"/>
  <c r="AU297" i="27"/>
  <c r="AV297" i="27" s="1"/>
  <c r="AU40" i="27"/>
  <c r="AU114" i="27"/>
  <c r="AU71" i="27"/>
  <c r="AU106" i="27"/>
  <c r="AU77" i="27"/>
  <c r="AU104" i="27"/>
  <c r="AU60" i="27"/>
  <c r="AU172" i="27"/>
  <c r="AU343" i="27"/>
  <c r="AU181" i="27"/>
  <c r="AU227" i="27"/>
  <c r="AU188" i="27"/>
  <c r="AU237" i="27"/>
  <c r="AV237" i="27" s="1"/>
  <c r="AU178" i="27"/>
  <c r="AU212" i="27"/>
  <c r="AV212" i="27" s="1"/>
  <c r="AU286" i="27"/>
  <c r="AV286" i="27" s="1"/>
  <c r="AU276" i="27"/>
  <c r="AU358" i="27"/>
  <c r="AU305" i="27"/>
  <c r="AV305" i="27" s="1"/>
  <c r="AU386" i="27"/>
  <c r="AU319" i="27"/>
  <c r="AV319" i="27" s="1"/>
  <c r="AU376" i="27"/>
  <c r="AU317" i="27"/>
  <c r="AV317" i="27" s="1"/>
  <c r="AU370" i="27"/>
  <c r="AV370" i="27" s="1"/>
  <c r="AU353" i="27"/>
  <c r="AU402" i="27"/>
  <c r="AV402" i="27" s="1"/>
  <c r="AU31" i="27"/>
  <c r="AU165" i="27"/>
  <c r="AU137" i="27"/>
  <c r="AU301" i="27"/>
  <c r="AU240" i="27"/>
  <c r="AV240" i="27" s="1"/>
  <c r="AU209" i="27"/>
  <c r="AV209" i="27" s="1"/>
  <c r="AU269" i="27"/>
  <c r="AV269" i="27" s="1"/>
  <c r="AU202" i="27"/>
  <c r="AV202" i="27" s="1"/>
  <c r="AU333" i="27"/>
  <c r="AU52" i="27"/>
  <c r="AV52" i="27" s="1"/>
  <c r="AU102" i="27"/>
  <c r="AU161" i="27"/>
  <c r="AU120" i="27"/>
  <c r="AU64" i="27"/>
  <c r="AU70" i="27"/>
  <c r="AU44" i="27"/>
  <c r="AU81" i="27"/>
  <c r="AU117" i="27"/>
  <c r="AU123" i="27"/>
  <c r="AU128" i="27"/>
  <c r="AU112" i="27"/>
  <c r="AU174" i="27"/>
  <c r="AU278" i="27"/>
  <c r="AU229" i="27"/>
  <c r="AU119" i="27"/>
  <c r="AU235" i="27"/>
  <c r="AV235" i="27" s="1"/>
  <c r="AU232" i="27"/>
  <c r="AU256" i="27"/>
  <c r="AV256" i="27" s="1"/>
  <c r="AU198" i="27"/>
  <c r="AV198" i="27" s="1"/>
  <c r="AU263" i="27"/>
  <c r="AV263" i="27" s="1"/>
  <c r="AU306" i="27"/>
  <c r="AV306" i="27" s="1"/>
  <c r="AU213" i="27"/>
  <c r="AU233" i="27"/>
  <c r="AV233" i="27" s="1"/>
  <c r="AU249" i="27"/>
  <c r="AV249" i="27" s="1"/>
  <c r="AU299" i="27"/>
  <c r="AV299" i="27" s="1"/>
  <c r="AU337" i="27"/>
  <c r="AV337" i="27" s="1"/>
  <c r="AU388" i="27"/>
  <c r="AU360" i="27"/>
  <c r="AU435" i="27"/>
  <c r="AV435" i="27" s="1"/>
  <c r="AU136" i="27"/>
  <c r="AU295" i="27"/>
  <c r="AV295" i="27" s="1"/>
  <c r="AU321" i="27"/>
  <c r="AV321" i="27" s="1"/>
  <c r="AU368" i="27"/>
  <c r="AV368" i="27" s="1"/>
  <c r="AU429" i="27"/>
  <c r="AV429" i="27" s="1"/>
  <c r="AU382" i="27"/>
  <c r="AU392" i="27"/>
  <c r="AU422" i="27"/>
  <c r="AV422" i="27" s="1"/>
  <c r="AU157" i="27"/>
  <c r="AV157" i="27" s="1"/>
  <c r="AU291" i="27"/>
  <c r="AV291" i="27" s="1"/>
  <c r="AU134" i="27"/>
  <c r="AU363" i="27"/>
  <c r="AU182" i="27"/>
  <c r="AU430" i="27"/>
  <c r="AV430" i="27" s="1"/>
  <c r="AU35" i="27"/>
  <c r="AV35" i="27" s="1"/>
  <c r="AU242" i="27"/>
  <c r="AV242" i="27" s="1"/>
  <c r="AU135" i="27"/>
  <c r="AU290" i="27"/>
  <c r="AV290" i="27" s="1"/>
  <c r="AU367" i="27"/>
  <c r="AV367" i="27" s="1"/>
  <c r="AU262" i="27"/>
  <c r="AV262" i="27" s="1"/>
  <c r="AU354" i="27"/>
  <c r="AU424" i="27"/>
  <c r="AU266" i="27"/>
  <c r="AV266" i="27" s="1"/>
  <c r="AU187" i="27"/>
  <c r="AV187" i="27" s="1"/>
  <c r="AU47" i="27"/>
  <c r="AU173" i="27"/>
  <c r="AU328" i="27"/>
  <c r="AV328" i="27" s="1"/>
  <c r="AU298" i="27"/>
  <c r="AV298" i="27" s="1"/>
  <c r="AU318" i="27"/>
  <c r="AV318" i="27" s="1"/>
  <c r="AU383" i="27"/>
  <c r="AU342" i="27"/>
  <c r="AU127" i="27"/>
  <c r="AU432" i="27"/>
  <c r="AV432" i="27" s="1"/>
  <c r="AU239" i="27"/>
  <c r="AV239" i="27" s="1"/>
  <c r="AU303" i="27"/>
  <c r="AV303" i="27" s="1"/>
  <c r="AU221" i="27"/>
  <c r="AV221" i="27" s="1"/>
  <c r="AU400" i="27"/>
  <c r="AV400" i="27" s="1"/>
  <c r="AU336" i="27"/>
  <c r="AU218" i="27"/>
  <c r="AU375" i="27"/>
  <c r="AV375" i="27" s="1"/>
  <c r="AU175" i="27"/>
  <c r="AV175" i="27" s="1"/>
  <c r="AU36" i="27"/>
  <c r="AU323" i="27"/>
  <c r="AU379" i="27"/>
  <c r="AU280" i="27"/>
  <c r="AV280" i="27" s="1"/>
  <c r="AU75" i="27"/>
  <c r="AU67" i="27"/>
  <c r="AV67" i="27" s="1"/>
  <c r="AU372" i="27"/>
  <c r="AU222" i="27"/>
  <c r="AU58" i="27"/>
  <c r="AU126" i="27"/>
  <c r="AU304" i="27"/>
  <c r="AV304" i="27" s="1"/>
  <c r="AU281" i="27"/>
  <c r="AV281" i="27" s="1"/>
  <c r="AU149" i="27"/>
  <c r="AU66" i="27"/>
  <c r="AU41" i="27"/>
  <c r="AV41" i="27" s="1"/>
  <c r="AU352" i="27"/>
  <c r="AU179" i="27"/>
  <c r="AU158" i="27"/>
  <c r="AV158" i="27" s="1"/>
  <c r="AU84" i="27"/>
  <c r="AU176" i="27"/>
  <c r="AU346" i="27"/>
  <c r="AU312" i="27"/>
  <c r="AU167" i="27"/>
  <c r="AU65" i="27"/>
  <c r="AU85" i="27"/>
  <c r="AU274" i="27"/>
  <c r="AU57" i="27"/>
  <c r="AU423" i="27"/>
  <c r="AU351" i="27"/>
  <c r="AU159" i="27"/>
  <c r="AU116" i="27"/>
  <c r="AU399" i="27"/>
  <c r="AV399" i="27" s="1"/>
  <c r="AU310" i="27"/>
  <c r="AU101" i="27"/>
  <c r="AU409" i="27"/>
  <c r="AU59" i="27"/>
  <c r="AU184" i="27"/>
  <c r="AU417" i="27"/>
  <c r="AU220" i="27"/>
  <c r="AV220" i="27" s="1"/>
  <c r="AU415" i="27"/>
  <c r="AU214" i="27"/>
  <c r="AU322" i="27"/>
  <c r="AU261" i="27"/>
  <c r="AV261" i="27" s="1"/>
  <c r="AU43" i="27"/>
  <c r="AU195" i="27"/>
  <c r="AU250" i="27"/>
  <c r="AV250" i="27" s="1"/>
  <c r="AU142" i="27"/>
  <c r="AU416" i="27"/>
  <c r="AV416" i="27" s="1"/>
  <c r="AU143" i="27"/>
  <c r="AU91" i="27"/>
  <c r="AU296" i="27"/>
  <c r="AV296" i="27" s="1"/>
  <c r="AU381" i="27"/>
  <c r="AU200" i="27"/>
  <c r="AV200" i="27" s="1"/>
  <c r="AU110" i="27"/>
  <c r="AU389" i="27"/>
  <c r="AU344" i="27"/>
  <c r="AU373" i="27"/>
  <c r="AU118" i="27"/>
  <c r="AU231" i="27"/>
  <c r="AU55" i="27"/>
  <c r="AU109" i="27"/>
  <c r="AU380" i="27"/>
  <c r="AU208" i="27"/>
  <c r="AV208" i="27" s="1"/>
  <c r="AU192" i="27"/>
  <c r="AV192" i="27" s="1"/>
  <c r="AU107" i="27"/>
  <c r="AU166" i="27"/>
  <c r="AU226" i="27"/>
  <c r="AU326" i="27"/>
  <c r="AV326" i="27" s="1"/>
  <c r="AU234" i="27"/>
  <c r="AU425" i="27"/>
  <c r="AV425" i="27" s="1"/>
  <c r="AU414" i="27"/>
  <c r="AU247" i="27"/>
  <c r="AV247" i="27" s="1"/>
  <c r="AU433" i="27"/>
  <c r="AV433" i="27" s="1"/>
  <c r="AU309" i="27"/>
  <c r="AV309" i="27" s="1"/>
  <c r="AU219" i="27"/>
  <c r="AV219" i="27" s="1"/>
  <c r="AU92" i="27"/>
  <c r="AU133" i="27"/>
  <c r="AU254" i="27"/>
  <c r="AV254" i="27" s="1"/>
  <c r="AU238" i="27"/>
  <c r="AV238" i="27" s="1"/>
  <c r="AU141" i="27"/>
  <c r="AU365" i="27"/>
  <c r="AU42" i="27"/>
  <c r="AU273" i="27"/>
  <c r="AU366" i="27"/>
  <c r="AV366" i="27" s="1"/>
  <c r="AU371" i="27"/>
  <c r="AU34" i="27"/>
  <c r="AV34" i="27" s="1"/>
  <c r="AU406" i="27"/>
  <c r="AV406" i="27" s="1"/>
  <c r="AU125" i="27"/>
  <c r="AU431" i="27"/>
  <c r="AV431" i="27" s="1"/>
  <c r="AU151" i="27"/>
  <c r="AV151" i="27" s="1"/>
  <c r="AU361" i="27"/>
  <c r="AU408" i="27"/>
  <c r="AV408" i="27" s="1"/>
  <c r="AU282" i="27"/>
  <c r="AV282" i="27" s="1"/>
  <c r="AU150" i="27"/>
  <c r="AU100" i="27"/>
  <c r="AU93" i="27"/>
  <c r="AU50" i="27"/>
  <c r="AU311" i="27"/>
  <c r="AU115" i="27"/>
  <c r="AU320" i="27"/>
  <c r="AV320" i="27" s="1"/>
  <c r="AU223" i="27"/>
  <c r="AV223" i="27" s="1"/>
  <c r="AU199" i="27"/>
  <c r="AU265" i="27"/>
  <c r="AV265" i="27" s="1"/>
  <c r="AU330" i="27"/>
  <c r="AV330" i="27" s="1"/>
  <c r="AU288" i="27"/>
  <c r="AV288" i="27" s="1"/>
  <c r="AU258" i="27"/>
  <c r="AV258" i="27" s="1"/>
  <c r="AU203" i="27"/>
  <c r="AV203" i="27" s="1"/>
  <c r="AU401" i="27"/>
  <c r="AV401" i="27" s="1"/>
  <c r="AU338" i="27"/>
  <c r="AU51" i="27"/>
  <c r="AU434" i="27"/>
  <c r="AV434" i="27" s="1"/>
  <c r="AU334" i="27"/>
  <c r="AU83" i="27"/>
  <c r="AV222" i="27" l="1"/>
  <c r="AV161" i="27"/>
  <c r="AV190" i="27"/>
  <c r="AV392" i="27"/>
  <c r="AV46" i="27"/>
  <c r="AV214" i="27"/>
  <c r="AV144" i="27"/>
  <c r="AV204" i="27"/>
  <c r="AV142" i="27"/>
  <c r="AV218" i="27"/>
  <c r="AV64" i="27"/>
  <c r="AV183" i="27"/>
  <c r="AV217" i="27"/>
  <c r="AV185" i="27"/>
  <c r="AV138" i="27"/>
  <c r="AV150" i="27"/>
  <c r="AV365" i="27"/>
  <c r="AV357" i="27"/>
  <c r="AV359" i="27"/>
  <c r="AV352" i="27"/>
  <c r="AV358" i="27"/>
  <c r="AV181" i="27"/>
  <c r="AV347" i="27"/>
  <c r="AV33" i="27"/>
  <c r="AW33" i="27"/>
  <c r="AV165" i="27"/>
  <c r="AV414" i="27"/>
  <c r="AW414" i="27"/>
  <c r="AV372" i="27"/>
  <c r="AV353" i="27"/>
  <c r="AV331" i="27"/>
  <c r="AV369" i="27"/>
  <c r="AV350" i="27"/>
  <c r="AV360" i="27"/>
  <c r="AV355" i="27"/>
  <c r="AV323" i="27"/>
  <c r="AV356" i="27"/>
  <c r="AV351" i="27"/>
  <c r="AV336" i="27"/>
  <c r="AV424" i="27"/>
  <c r="AW424" i="27"/>
  <c r="AV325" i="27"/>
  <c r="AV354" i="27"/>
  <c r="AV362" i="27"/>
  <c r="AV177" i="27"/>
  <c r="AV361" i="27"/>
  <c r="AV363" i="27"/>
  <c r="AV327" i="27"/>
  <c r="AV58" i="27"/>
  <c r="AV31" i="27"/>
  <c r="AW31" i="27"/>
  <c r="AV121" i="27"/>
  <c r="AV417" i="27"/>
  <c r="AW417" i="27"/>
  <c r="AV322" i="27"/>
  <c r="AV56" i="27"/>
  <c r="AV415" i="27"/>
  <c r="AW415" i="27"/>
  <c r="AV310" i="27"/>
  <c r="AV148" i="27"/>
  <c r="AV111" i="27"/>
  <c r="AV112" i="27"/>
  <c r="AV423" i="27"/>
  <c r="AW423" i="27"/>
  <c r="AV332" i="27"/>
  <c r="AV409" i="27"/>
  <c r="AW409" i="27"/>
  <c r="AV107" i="27"/>
  <c r="AV179" i="27"/>
  <c r="AV311" i="27"/>
  <c r="AV42" i="27"/>
  <c r="AV166" i="27"/>
  <c r="AV118" i="27"/>
  <c r="AV91" i="27"/>
  <c r="AV101" i="27"/>
  <c r="AV274" i="27"/>
  <c r="AV126" i="27"/>
  <c r="AV134" i="27"/>
  <c r="AV117" i="27"/>
  <c r="AV386" i="27"/>
  <c r="AV106" i="27"/>
  <c r="AV364" i="27"/>
  <c r="AV168" i="27"/>
  <c r="AV99" i="27"/>
  <c r="AV54" i="27"/>
  <c r="AV378" i="27"/>
  <c r="AV160" i="27"/>
  <c r="AV122" i="27"/>
  <c r="AV154" i="27"/>
  <c r="AV373" i="27"/>
  <c r="AV81" i="27"/>
  <c r="AV334" i="27"/>
  <c r="AV93" i="27"/>
  <c r="AV125" i="27"/>
  <c r="AV141" i="27"/>
  <c r="AV344" i="27"/>
  <c r="AV65" i="27"/>
  <c r="AV47" i="27"/>
  <c r="AV229" i="27"/>
  <c r="AV114" i="27"/>
  <c r="AV39" i="27"/>
  <c r="AW39" i="27"/>
  <c r="AV194" i="27"/>
  <c r="AV230" i="27"/>
  <c r="AV96" i="27"/>
  <c r="AV147" i="27"/>
  <c r="AV97" i="27"/>
  <c r="AV228" i="27"/>
  <c r="AV170" i="27"/>
  <c r="AV100" i="27"/>
  <c r="AV389" i="27"/>
  <c r="AV116" i="27"/>
  <c r="AV167" i="27"/>
  <c r="AV127" i="27"/>
  <c r="AV278" i="27"/>
  <c r="AV70" i="27"/>
  <c r="AV276" i="27"/>
  <c r="AV343" i="27"/>
  <c r="AV40" i="27"/>
  <c r="AV94" i="27"/>
  <c r="AV129" i="27"/>
  <c r="AV227" i="27"/>
  <c r="AV108" i="27"/>
  <c r="AV51" i="27"/>
  <c r="AV380" i="27"/>
  <c r="AV110" i="27"/>
  <c r="AV159" i="27"/>
  <c r="AV342" i="27"/>
  <c r="AV174" i="27"/>
  <c r="AV341" i="27"/>
  <c r="AV196" i="27"/>
  <c r="AV131" i="27"/>
  <c r="AV87" i="27"/>
  <c r="AV387" i="27"/>
  <c r="AV377" i="27"/>
  <c r="AV85" i="27"/>
  <c r="AV173" i="27"/>
  <c r="AV49" i="27"/>
  <c r="AV338" i="27"/>
  <c r="AV371" i="27"/>
  <c r="AV133" i="27"/>
  <c r="AV109" i="27"/>
  <c r="AV195" i="27"/>
  <c r="AV346" i="27"/>
  <c r="AV149" i="27"/>
  <c r="AV75" i="27"/>
  <c r="AV383" i="27"/>
  <c r="AV382" i="27"/>
  <c r="AV388" i="27"/>
  <c r="AV120" i="27"/>
  <c r="AV60" i="27"/>
  <c r="AV132" i="27"/>
  <c r="AV30" i="27"/>
  <c r="AV79" i="27"/>
  <c r="AV143" i="27"/>
  <c r="AV36" i="27"/>
  <c r="AW36" i="27"/>
  <c r="AV119" i="27"/>
  <c r="AV71" i="27"/>
  <c r="AV62" i="27"/>
  <c r="AV171" i="27"/>
  <c r="AV92" i="27"/>
  <c r="AV55" i="27"/>
  <c r="AV381" i="27"/>
  <c r="AV43" i="27"/>
  <c r="AV59" i="27"/>
  <c r="AV176" i="27"/>
  <c r="AV182" i="27"/>
  <c r="AV128" i="27"/>
  <c r="AV376" i="27"/>
  <c r="AV178" i="27"/>
  <c r="AV104" i="27"/>
  <c r="AV384" i="27"/>
  <c r="AV124" i="27"/>
  <c r="AV68" i="27"/>
  <c r="AV155" i="27"/>
  <c r="AV333" i="27"/>
  <c r="AV339" i="27"/>
  <c r="AV275" i="27"/>
  <c r="AV89" i="27"/>
  <c r="AV115" i="27"/>
  <c r="AV273" i="27"/>
  <c r="AV226" i="27"/>
  <c r="AV231" i="27"/>
  <c r="AV84" i="27"/>
  <c r="AV379" i="27"/>
  <c r="AV232" i="27"/>
  <c r="AV102" i="27"/>
  <c r="AV77" i="27"/>
  <c r="AV164" i="27"/>
  <c r="AV78" i="27"/>
  <c r="AV48" i="27"/>
  <c r="AV86" i="27"/>
  <c r="AV313" i="27"/>
  <c r="AV38" i="27"/>
  <c r="AW38" i="27"/>
  <c r="AV130" i="27"/>
  <c r="AV340" i="27"/>
  <c r="AV348" i="27"/>
  <c r="AV188" i="27"/>
  <c r="AV73" i="27"/>
  <c r="AV206" i="27"/>
  <c r="AV385" i="27"/>
  <c r="AV83" i="27"/>
  <c r="AV50" i="27"/>
  <c r="AV277" i="27"/>
  <c r="AV63" i="27"/>
  <c r="AV135" i="27"/>
  <c r="AV136" i="27"/>
  <c r="AV213" i="27"/>
  <c r="AV44" i="27"/>
  <c r="AV314" i="27"/>
  <c r="AV191" i="27"/>
  <c r="AV236" i="27"/>
  <c r="AV215" i="27"/>
  <c r="AV69" i="27"/>
  <c r="AV180" i="27"/>
  <c r="AV199" i="27"/>
  <c r="AV312" i="27"/>
  <c r="AV66" i="27"/>
  <c r="AV172" i="27"/>
  <c r="AV74" i="27"/>
  <c r="AV98" i="27"/>
  <c r="AV189" i="27"/>
  <c r="AV234" i="27"/>
  <c r="AV184" i="27"/>
  <c r="AV186" i="27"/>
  <c r="AV95" i="27"/>
  <c r="AV153" i="27"/>
  <c r="AV394" i="27"/>
  <c r="AV163" i="27"/>
  <c r="AV301" i="27"/>
  <c r="AV113" i="27"/>
  <c r="AV32" i="27"/>
  <c r="AV90" i="27"/>
  <c r="AV57" i="27"/>
  <c r="AV123" i="27"/>
  <c r="AV137" i="27"/>
  <c r="AV105" i="27"/>
  <c r="AV225" i="27"/>
  <c r="AV438" i="27" l="1"/>
  <c r="L5" i="13" l="1"/>
  <c r="D7" i="10"/>
  <c r="C9" i="10" l="1"/>
  <c r="C32" i="14"/>
  <c r="S5" i="14" l="1"/>
  <c r="S6" i="14"/>
  <c r="S7" i="14"/>
  <c r="S8" i="14"/>
  <c r="S9" i="14"/>
  <c r="S10" i="14"/>
  <c r="S11" i="14"/>
  <c r="S12" i="14"/>
  <c r="S3" i="14"/>
  <c r="C33" i="14"/>
  <c r="I20" i="14" l="1"/>
  <c r="J20" i="14"/>
  <c r="K20" i="14"/>
  <c r="L20" i="14"/>
  <c r="G3" i="21"/>
  <c r="H3" i="21"/>
  <c r="S20" i="14"/>
  <c r="S14" i="14"/>
  <c r="S23" i="14"/>
  <c r="S19" i="14"/>
  <c r="S18" i="14"/>
  <c r="M5" i="13"/>
  <c r="S24" i="14"/>
  <c r="S13" i="14"/>
  <c r="S17" i="14"/>
  <c r="S22" i="14"/>
  <c r="S21" i="14"/>
  <c r="S16" i="14"/>
  <c r="S15" i="14"/>
  <c r="P3" i="21" l="1"/>
  <c r="M3" i="21"/>
  <c r="K3" i="21"/>
  <c r="L3" i="21"/>
  <c r="Q3" i="21" s="1"/>
  <c r="J3" i="21"/>
  <c r="I3" i="21"/>
  <c r="D13" i="6"/>
  <c r="E13" i="6" s="1"/>
  <c r="C7" i="10"/>
  <c r="E38" i="6"/>
  <c r="E54" i="6"/>
  <c r="D18" i="6" s="1"/>
  <c r="F18" i="6" s="1"/>
  <c r="K12" i="3"/>
  <c r="L12" i="3" s="1"/>
  <c r="M12" i="3" s="1"/>
  <c r="K10" i="3"/>
  <c r="L10" i="3" s="1"/>
  <c r="M10" i="3" s="1"/>
  <c r="K14" i="3"/>
  <c r="L14" i="3" s="1"/>
  <c r="M14" i="3" s="1"/>
  <c r="K13" i="3"/>
  <c r="L13" i="3" s="1"/>
  <c r="M13" i="3" s="1"/>
  <c r="K11" i="3"/>
  <c r="L11" i="3" s="1"/>
  <c r="M11" i="3" s="1"/>
  <c r="K9" i="3"/>
  <c r="G14" i="6"/>
  <c r="I14" i="6" s="1"/>
  <c r="K14" i="6" s="1"/>
  <c r="M14" i="6" s="1"/>
  <c r="D2" i="6"/>
  <c r="D3" i="6"/>
  <c r="K3" i="6" s="1"/>
  <c r="E6" i="6"/>
  <c r="D8" i="6"/>
  <c r="F8" i="6" s="1"/>
  <c r="G8" i="6" s="1"/>
  <c r="F9" i="6"/>
  <c r="G9" i="6" s="1"/>
  <c r="H9" i="6" s="1"/>
  <c r="I9" i="6" s="1"/>
  <c r="J9" i="6" s="1"/>
  <c r="K9" i="6" s="1"/>
  <c r="L9" i="6" s="1"/>
  <c r="M9" i="6" s="1"/>
  <c r="F10" i="6"/>
  <c r="G10" i="6" s="1"/>
  <c r="H10" i="6" s="1"/>
  <c r="I10" i="6" s="1"/>
  <c r="J10" i="6" s="1"/>
  <c r="K10" i="6" s="1"/>
  <c r="L10" i="6" s="1"/>
  <c r="M10" i="6" s="1"/>
  <c r="F11" i="6"/>
  <c r="G11" i="6" s="1"/>
  <c r="H11" i="6" s="1"/>
  <c r="I11" i="6" s="1"/>
  <c r="J11" i="6" s="1"/>
  <c r="K11" i="6" s="1"/>
  <c r="L11" i="6" s="1"/>
  <c r="M11" i="6" s="1"/>
  <c r="D12" i="6"/>
  <c r="J12" i="6" s="1"/>
  <c r="K12" i="6" s="1"/>
  <c r="L12" i="6" s="1"/>
  <c r="D14" i="6"/>
  <c r="F14" i="6" s="1"/>
  <c r="D7" i="6"/>
  <c r="E7" i="6" s="1"/>
  <c r="D15" i="6"/>
  <c r="I15" i="6" s="1"/>
  <c r="L15" i="6" s="1"/>
  <c r="D16" i="6"/>
  <c r="I16" i="6" s="1"/>
  <c r="L16" i="6" s="1"/>
  <c r="D17" i="6"/>
  <c r="I17" i="6" s="1"/>
  <c r="L17" i="6" s="1"/>
  <c r="D3" i="21" l="1"/>
  <c r="K2" i="6"/>
  <c r="F2" i="6"/>
  <c r="E2" i="6"/>
  <c r="L9" i="3"/>
  <c r="M9" i="3" s="1"/>
  <c r="K16" i="3"/>
  <c r="C8" i="10"/>
  <c r="C12" i="10" s="1"/>
  <c r="E7" i="10"/>
  <c r="M3" i="6"/>
  <c r="I3" i="6"/>
  <c r="F3" i="6"/>
  <c r="G3" i="6"/>
  <c r="L3" i="6"/>
  <c r="H3" i="6"/>
  <c r="G2" i="6"/>
  <c r="J3" i="6"/>
  <c r="E3" i="6"/>
  <c r="H8" i="6"/>
  <c r="I8" i="6" s="1"/>
  <c r="J8" i="6" s="1"/>
  <c r="K8" i="6" s="1"/>
  <c r="L8" i="6" s="1"/>
  <c r="M8" i="6" s="1"/>
  <c r="J18" i="6"/>
  <c r="G18" i="6"/>
  <c r="K18" i="6" s="1"/>
  <c r="I19" i="6"/>
  <c r="L19" i="6" s="1"/>
  <c r="D19" i="6"/>
  <c r="H2" i="6"/>
  <c r="I2" i="6"/>
  <c r="M2" i="6"/>
  <c r="L2" i="6"/>
  <c r="J2" i="6"/>
  <c r="H14" i="6"/>
  <c r="C11" i="10"/>
  <c r="C10" i="10"/>
  <c r="C3" i="21" l="1"/>
  <c r="G3" i="14"/>
  <c r="E20" i="6"/>
  <c r="E21" i="6" s="1"/>
  <c r="R4" i="14" s="1"/>
  <c r="D4" i="14" s="1"/>
  <c r="F20" i="6"/>
  <c r="F21" i="6" s="1"/>
  <c r="G20" i="6"/>
  <c r="G21" i="6" s="1"/>
  <c r="M20" i="6"/>
  <c r="M21" i="6" s="1"/>
  <c r="I20" i="6"/>
  <c r="I21" i="6" s="1"/>
  <c r="K20" i="6"/>
  <c r="K21" i="6" s="1"/>
  <c r="J14" i="6"/>
  <c r="H20" i="6"/>
  <c r="H21" i="6" s="1"/>
  <c r="C13" i="10"/>
  <c r="C14" i="10" s="1"/>
  <c r="R5" i="14" l="1"/>
  <c r="R6" i="14"/>
  <c r="R16" i="14"/>
  <c r="R3" i="14"/>
  <c r="C35" i="14"/>
  <c r="R8" i="14"/>
  <c r="R20" i="14"/>
  <c r="R10" i="14"/>
  <c r="R22" i="14"/>
  <c r="R12" i="14"/>
  <c r="R24" i="14"/>
  <c r="R13" i="14"/>
  <c r="R17" i="14"/>
  <c r="R18" i="14"/>
  <c r="R7" i="14"/>
  <c r="R19" i="14"/>
  <c r="J17" i="3"/>
  <c r="F17" i="3"/>
  <c r="T16" i="14"/>
  <c r="K17" i="3"/>
  <c r="I17" i="3"/>
  <c r="H17" i="3"/>
  <c r="G17" i="3"/>
  <c r="T3" i="14"/>
  <c r="L2" i="3"/>
  <c r="J20" i="6"/>
  <c r="J21" i="6" s="1"/>
  <c r="L14" i="6"/>
  <c r="L20" i="6" s="1"/>
  <c r="L21" i="6" s="1"/>
  <c r="D3" i="14" l="1"/>
  <c r="C3" i="14" s="1"/>
  <c r="D16" i="14"/>
  <c r="C16" i="14" s="1"/>
  <c r="R15" i="14"/>
  <c r="D22" i="14"/>
  <c r="T22" i="14"/>
  <c r="T19" i="14"/>
  <c r="D19" i="14" s="1"/>
  <c r="C19" i="14" s="1"/>
  <c r="T17" i="14"/>
  <c r="D17" i="14" s="1"/>
  <c r="T18" i="14"/>
  <c r="D18" i="14" s="1"/>
  <c r="C18" i="14" s="1"/>
  <c r="T20" i="14"/>
  <c r="D20" i="14" s="1"/>
  <c r="T21" i="14"/>
  <c r="C4" i="14"/>
  <c r="M2" i="3"/>
  <c r="M16" i="3" s="1"/>
  <c r="M17" i="3" s="1"/>
  <c r="L16" i="3"/>
  <c r="R9" i="14"/>
  <c r="R21" i="14"/>
  <c r="D21" i="14" s="1"/>
  <c r="R11" i="14"/>
  <c r="R23" i="14"/>
  <c r="T10" i="14"/>
  <c r="T7" i="14"/>
  <c r="T5" i="14"/>
  <c r="D5" i="14" s="1"/>
  <c r="T6" i="14"/>
  <c r="D6" i="14" s="1"/>
  <c r="T8" i="14"/>
  <c r="D8" i="14" s="1"/>
  <c r="T9" i="14"/>
  <c r="R14" i="14" l="1"/>
  <c r="D9" i="14"/>
  <c r="C22" i="14"/>
  <c r="C17" i="14"/>
  <c r="D7" i="14"/>
  <c r="C7" i="14" s="1"/>
  <c r="C20" i="14"/>
  <c r="C6" i="14"/>
  <c r="D10" i="14"/>
  <c r="C10" i="14" s="1"/>
  <c r="C21" i="14"/>
  <c r="T24" i="14"/>
  <c r="C8" i="14"/>
  <c r="L17" i="3"/>
  <c r="C5" i="14"/>
  <c r="T13" i="14"/>
  <c r="T14" i="14"/>
  <c r="C9" i="14"/>
  <c r="T12" i="14"/>
  <c r="D12" i="14" s="1"/>
  <c r="D24" i="14" l="1"/>
  <c r="C24" i="14" s="1"/>
  <c r="D13" i="14"/>
  <c r="C13" i="14" s="1"/>
  <c r="D14" i="14"/>
  <c r="C14" i="14" s="1"/>
  <c r="T23" i="14"/>
  <c r="T15" i="14"/>
  <c r="C12" i="14"/>
  <c r="T11" i="14"/>
  <c r="D23" i="14" l="1"/>
  <c r="C23" i="14" s="1"/>
  <c r="D15" i="14"/>
  <c r="C15" i="14" s="1"/>
  <c r="D11" i="14"/>
  <c r="C11" i="14" s="1"/>
  <c r="C30" i="14" l="1"/>
  <c r="C36" i="14" s="1"/>
  <c r="C38" i="14" s="1"/>
  <c r="C39" i="14" s="1"/>
  <c r="C40" i="14" l="1"/>
</calcChain>
</file>

<file path=xl/sharedStrings.xml><?xml version="1.0" encoding="utf-8"?>
<sst xmlns="http://schemas.openxmlformats.org/spreadsheetml/2006/main" count="2602" uniqueCount="803">
  <si>
    <t>TOTAL</t>
  </si>
  <si>
    <t>Salario Básico</t>
  </si>
  <si>
    <t>Primas</t>
  </si>
  <si>
    <t>Cesantías</t>
  </si>
  <si>
    <t>Intereses Cesantías</t>
  </si>
  <si>
    <t>Vacaciones</t>
  </si>
  <si>
    <t>AIU</t>
  </si>
  <si>
    <t>IVA</t>
  </si>
  <si>
    <t>TOTAL PTO</t>
  </si>
  <si>
    <t>RETEIVA</t>
  </si>
  <si>
    <t>RETENCIONES</t>
  </si>
  <si>
    <t>4X1000</t>
  </si>
  <si>
    <t>Botas pantaneras</t>
  </si>
  <si>
    <t>Delantal plastico</t>
  </si>
  <si>
    <t>Gafas</t>
  </si>
  <si>
    <t>COSTO MENSUAL</t>
  </si>
  <si>
    <t>COSTO CONTRATO</t>
  </si>
  <si>
    <t>Uniforme conjunto</t>
  </si>
  <si>
    <t>TOTAL OFERTA</t>
  </si>
  <si>
    <t>%</t>
  </si>
  <si>
    <t>Cofia</t>
  </si>
  <si>
    <t>Equipo de alturas</t>
  </si>
  <si>
    <t>NIVEL AVANZADO DE ALTURAS</t>
  </si>
  <si>
    <t>EXAMEN MÉDICO PARA TSA, CONFINADOS</t>
  </si>
  <si>
    <t>Jabón para loza 1</t>
  </si>
  <si>
    <t>Jabón para loza 2</t>
  </si>
  <si>
    <t>Jabón para loza 3</t>
  </si>
  <si>
    <t>Jabón en barra</t>
  </si>
  <si>
    <t>Jabón de dispensador para manos 1</t>
  </si>
  <si>
    <t>Jabón de dispensador para manos 2</t>
  </si>
  <si>
    <t>Jabón de dispensador para manos 3</t>
  </si>
  <si>
    <t>Gel antibacterial para manos</t>
  </si>
  <si>
    <t>Limpiador multiusos 1</t>
  </si>
  <si>
    <t>Limpiador multiusos 2</t>
  </si>
  <si>
    <t>Limpiador multiusos 3</t>
  </si>
  <si>
    <t>Líquido desengrasante</t>
  </si>
  <si>
    <t>Detergente multiusos en polvo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</si>
  <si>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</si>
  <si>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</si>
  <si>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</si>
  <si>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</si>
  <si>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</si>
  <si>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</si>
  <si>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</si>
  <si>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</si>
  <si>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</si>
  <si>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</si>
  <si>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</si>
  <si>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</si>
  <si>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</si>
  <si>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Crema para cuero</t>
  </si>
  <si>
    <t>Cera emulsionada Neutra</t>
  </si>
  <si>
    <t>Cera emulsionada roja</t>
  </si>
  <si>
    <t>Cera solvente</t>
  </si>
  <si>
    <t>Sellante para pisos</t>
  </si>
  <si>
    <t>Mantenedor de pisos</t>
  </si>
  <si>
    <t>Abrillantador para piso laminado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</si>
  <si>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</si>
  <si>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</si>
  <si>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</si>
  <si>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</si>
  <si>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</si>
  <si>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</si>
  <si>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</si>
  <si>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</si>
  <si>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</si>
  <si>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</si>
  <si>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</si>
  <si>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</si>
  <si>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</si>
  <si>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</si>
  <si>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</si>
  <si>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</si>
  <si>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</si>
  <si>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</si>
  <si>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</si>
  <si>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</si>
  <si>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</si>
  <si>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</si>
  <si>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</si>
  <si>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Escoba 1</t>
  </si>
  <si>
    <t>Escoba 2</t>
  </si>
  <si>
    <t>Escoba 3</t>
  </si>
  <si>
    <t>Escoba 4</t>
  </si>
  <si>
    <t>Cepillos 1</t>
  </si>
  <si>
    <t>Cepillos 2</t>
  </si>
  <si>
    <t>Cepillos 3</t>
  </si>
  <si>
    <t>Trapero 1</t>
  </si>
  <si>
    <t>Trapero 2</t>
  </si>
  <si>
    <t>Trapero 3</t>
  </si>
  <si>
    <t>Cepillo para sanitario (churrusco)</t>
  </si>
  <si>
    <t>Pads 1</t>
  </si>
  <si>
    <t>Pads 2</t>
  </si>
  <si>
    <t>Pads 3</t>
  </si>
  <si>
    <t>Pads 4</t>
  </si>
  <si>
    <t>Boneth 1</t>
  </si>
  <si>
    <t>Boneth 2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</si>
  <si>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</si>
  <si>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</si>
  <si>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</si>
  <si>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</si>
  <si>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</si>
  <si>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</si>
  <si>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</si>
  <si>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</si>
  <si>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</si>
  <si>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</si>
  <si>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</si>
  <si>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</si>
  <si>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</si>
  <si>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</si>
  <si>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</si>
  <si>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</si>
  <si>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</si>
  <si>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</si>
  <si>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</si>
  <si>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</si>
  <si>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</si>
  <si>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</si>
  <si>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Servilleta papel</t>
  </si>
  <si>
    <t>Filtro para greca 1</t>
  </si>
  <si>
    <t>Filtro para greca 2</t>
  </si>
  <si>
    <t>Filtro para greca 3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</si>
  <si>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</si>
  <si>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</si>
  <si>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</si>
  <si>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</si>
  <si>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</si>
  <si>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</si>
  <si>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</si>
  <si>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</si>
  <si>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Crema para café</t>
  </si>
  <si>
    <t>Azúcar 1</t>
  </si>
  <si>
    <t>Azúcar 2</t>
  </si>
  <si>
    <t>Azúcar 3</t>
  </si>
  <si>
    <t>Panela</t>
  </si>
  <si>
    <t>Sal 1</t>
  </si>
  <si>
    <t>Sal 2</t>
  </si>
  <si>
    <t>Sal 3</t>
  </si>
  <si>
    <t>Bebida de frutas</t>
  </si>
  <si>
    <t>Bebida de panela</t>
  </si>
  <si>
    <t>Infusión frutal</t>
  </si>
  <si>
    <t>Agua potable 1</t>
  </si>
  <si>
    <t>Agua potable 2</t>
  </si>
  <si>
    <t>Agua potable 3</t>
  </si>
  <si>
    <t>Agua potable 4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</si>
  <si>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</si>
  <si>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</si>
  <si>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</si>
  <si>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</si>
  <si>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</si>
  <si>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</si>
  <si>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</si>
  <si>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Rastrillo 1</t>
  </si>
  <si>
    <t>Rastrillo 2</t>
  </si>
  <si>
    <t>Recogedor de basura 1</t>
  </si>
  <si>
    <t>Recogedor de basura 2</t>
  </si>
  <si>
    <t>Camibuso</t>
  </si>
  <si>
    <t>Pantalon Jean</t>
  </si>
  <si>
    <t>Guantes de latex</t>
  </si>
  <si>
    <t>Guantes de carnaza</t>
  </si>
  <si>
    <t>Careta Guadañar</t>
  </si>
  <si>
    <t>Polainas de carnaza</t>
  </si>
  <si>
    <t>Delantal de carnaza</t>
  </si>
  <si>
    <t>CURSO DE PLAGUICIDAS</t>
  </si>
  <si>
    <t>OPTOMETRÍA CALI 17.850</t>
  </si>
  <si>
    <t>AUDIOMETRIA CALI 14.400</t>
  </si>
  <si>
    <t>GLICEMIA CALI 9.300</t>
  </si>
  <si>
    <t>PERFIL LIPÍDICO CALI 29750</t>
  </si>
  <si>
    <t>FOTIS DE GARGANTA</t>
  </si>
  <si>
    <t>KOH UÑAS</t>
  </si>
  <si>
    <t>COPROLOGICO</t>
  </si>
  <si>
    <t>Zapatos mocasin</t>
  </si>
  <si>
    <t>TIJERAS GRANDES PODAR</t>
  </si>
  <si>
    <t>MACHETE</t>
  </si>
  <si>
    <t>PICA</t>
  </si>
  <si>
    <t>PALA</t>
  </si>
  <si>
    <t>PALIN</t>
  </si>
  <si>
    <t>RASTRILLO</t>
  </si>
  <si>
    <t>KIT DE JARDINERIA</t>
  </si>
  <si>
    <t>AZADON</t>
  </si>
  <si>
    <t>BARRETON</t>
  </si>
  <si>
    <t>PALA HOYADORA</t>
  </si>
  <si>
    <t>TIJERAS PEQUEÑAS PARA FLOREZ</t>
  </si>
  <si>
    <t>JUEGO DE TRES PIEZAS PARA SEMBRAR</t>
  </si>
  <si>
    <t>HERRAMIENTA BASICA PARA OPERARIO MANTENIMIENTO</t>
  </si>
  <si>
    <t>ALICATE</t>
  </si>
  <si>
    <t>CORTAFRIO</t>
  </si>
  <si>
    <t>MARTILLO</t>
  </si>
  <si>
    <t>PINZA</t>
  </si>
  <si>
    <t>FLEXOMETRO</t>
  </si>
  <si>
    <t>LLAVE HEXAGONAL JUEGO DE MM Y PULG</t>
  </si>
  <si>
    <t>JUEGO DE LLAVES  DE 8 - 19 MM</t>
  </si>
  <si>
    <t xml:space="preserve">LLAVE AJUSTABLE </t>
  </si>
  <si>
    <t>LLAVE DE TUBO</t>
  </si>
  <si>
    <t>HOMBRE SOLO</t>
  </si>
  <si>
    <t>CAJA DE HERRAMIENTA</t>
  </si>
  <si>
    <t>Gorra</t>
  </si>
  <si>
    <t>Jabón abrasivo</t>
  </si>
  <si>
    <t>Champú para alfombras y tapizados 1</t>
  </si>
  <si>
    <t>Champú para alfombras y tapizados 2</t>
  </si>
  <si>
    <t>Lustrador de muebles</t>
  </si>
  <si>
    <t>Líquido cubre rasguños para madera</t>
  </si>
  <si>
    <t>Removedor de cera</t>
  </si>
  <si>
    <t>Varsol  ecológico 1</t>
  </si>
  <si>
    <t>Varsol ecológico 2</t>
  </si>
  <si>
    <t>Toalla en tela blanca para pisos por metro (repuesto de haraganes)</t>
  </si>
  <si>
    <t>Mango metálico escoba 1</t>
  </si>
  <si>
    <t>Mango madera escoba 1</t>
  </si>
  <si>
    <t>Toallas para manos 7</t>
  </si>
  <si>
    <t>Pañuelos</t>
  </si>
  <si>
    <t>Mezclador 1</t>
  </si>
  <si>
    <t>Endulzante</t>
  </si>
  <si>
    <t>Aromática</t>
  </si>
  <si>
    <t>Té</t>
  </si>
  <si>
    <t>Plumero o limpia polvo</t>
  </si>
  <si>
    <t>Atomizadores</t>
  </si>
  <si>
    <t>COSTO EMPRESA</t>
  </si>
  <si>
    <t>ESTAMPILLAS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</si>
  <si>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</si>
  <si>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</si>
  <si>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</si>
  <si>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</si>
  <si>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</si>
  <si>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</si>
  <si>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</si>
  <si>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</si>
  <si>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</si>
  <si>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</si>
  <si>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</si>
  <si>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</si>
  <si>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</si>
  <si>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</si>
  <si>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</si>
  <si>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</si>
  <si>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</si>
  <si>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</si>
  <si>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</si>
  <si>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</si>
  <si>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</si>
  <si>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</si>
  <si>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</si>
  <si>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</si>
  <si>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</si>
  <si>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</si>
  <si>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</si>
  <si>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</si>
  <si>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</si>
  <si>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</si>
  <si>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</si>
  <si>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</si>
  <si>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</si>
  <si>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</si>
  <si>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</si>
  <si>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</si>
  <si>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</si>
  <si>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</si>
  <si>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</si>
  <si>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</si>
  <si>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</si>
  <si>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</si>
  <si>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</si>
  <si>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</si>
  <si>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</si>
  <si>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</si>
  <si>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</si>
  <si>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</si>
  <si>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</si>
  <si>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</si>
  <si>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</si>
  <si>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</si>
  <si>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</si>
  <si>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</si>
  <si>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</si>
  <si>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</si>
  <si>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</si>
  <si>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</si>
  <si>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</si>
  <si>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</si>
  <si>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</si>
  <si>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</si>
  <si>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</si>
  <si>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</si>
  <si>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</si>
  <si>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</si>
  <si>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</si>
  <si>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</si>
  <si>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</si>
  <si>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</si>
  <si>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</si>
  <si>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</si>
  <si>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</si>
  <si>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</si>
  <si>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</si>
  <si>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</si>
  <si>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</si>
  <si>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</si>
  <si>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</si>
  <si>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</si>
  <si>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</si>
  <si>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</si>
  <si>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</si>
  <si>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</si>
  <si>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</si>
  <si>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</si>
  <si>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</si>
  <si>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</si>
  <si>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</si>
  <si>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</si>
  <si>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</si>
  <si>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</si>
  <si>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</si>
  <si>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</si>
  <si>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</si>
  <si>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</si>
  <si>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</si>
  <si>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</si>
  <si>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</si>
  <si>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</si>
  <si>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</si>
  <si>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VALOR EVENTO</t>
  </si>
  <si>
    <t>SUBTOTAL</t>
  </si>
  <si>
    <t>Kit Herramientas</t>
  </si>
  <si>
    <t>Kit Jarnineria</t>
  </si>
  <si>
    <t xml:space="preserve">Botas </t>
  </si>
  <si>
    <t>MARCO SEGUETA</t>
  </si>
  <si>
    <t>ATOR. ESTRIA</t>
  </si>
  <si>
    <t>ATOR. PALA</t>
  </si>
  <si>
    <t>PRECIO MINIMO CCE</t>
  </si>
  <si>
    <t>PRECIO COBRADO</t>
  </si>
  <si>
    <t>CSV</t>
  </si>
  <si>
    <t>DESCUENTO</t>
  </si>
  <si>
    <t>Jardinería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</si>
  <si>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</si>
  <si>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</si>
  <si>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</si>
  <si>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</si>
  <si>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</si>
  <si>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</si>
  <si>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</si>
  <si>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</si>
  <si>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</si>
  <si>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</si>
  <si>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</si>
  <si>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</si>
  <si>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</si>
  <si>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EPS</t>
  </si>
  <si>
    <t>AFP</t>
  </si>
  <si>
    <t>ARL</t>
  </si>
  <si>
    <t>DOTA</t>
  </si>
  <si>
    <t>EXAMEN</t>
  </si>
  <si>
    <t>MT Operario de aseo y cafetería</t>
  </si>
  <si>
    <t>MT Operario de mantenimiento</t>
  </si>
  <si>
    <t>MTOperario auxiliar</t>
  </si>
  <si>
    <t>MTCoordinador</t>
  </si>
  <si>
    <t>MT Jardinero</t>
  </si>
  <si>
    <t>MT Operario de mantenimiento capacitado para trabajo en alturas</t>
  </si>
  <si>
    <t>MT Operario auxiliar capacitado para trabajo en alturas</t>
  </si>
  <si>
    <t xml:space="preserve"> MTJardinero capacitado para trabajo en alturas</t>
  </si>
  <si>
    <t>MTCoordinador de trabajo en alturas</t>
  </si>
  <si>
    <t>PERSONAL PERFIL</t>
  </si>
  <si>
    <t>Aux. transp.</t>
  </si>
  <si>
    <t>Subtotal</t>
  </si>
  <si>
    <t>Caja</t>
  </si>
  <si>
    <t>IMPRE. INCAP.</t>
  </si>
  <si>
    <t>Aux. Movili.</t>
  </si>
  <si>
    <t>Banco</t>
  </si>
  <si>
    <t>Total Personal</t>
  </si>
  <si>
    <t>Bien</t>
  </si>
  <si>
    <t>Compra</t>
  </si>
  <si>
    <t>Jabón para loza 4</t>
  </si>
  <si>
    <t>Jabón en barra azul</t>
  </si>
  <si>
    <t>Jabón de tocador 1</t>
  </si>
  <si>
    <t>Jabón de tocador 2</t>
  </si>
  <si>
    <t>Dispensador de gel antibacterial para manos</t>
  </si>
  <si>
    <t>Limpiador desinfectante para pisos</t>
  </si>
  <si>
    <t>Crema desengrasante</t>
  </si>
  <si>
    <t>Limpiador desinfectante para uso general 1</t>
  </si>
  <si>
    <t>Limpiador desinfectante para uso general 2</t>
  </si>
  <si>
    <t>Limpiador desinfectante para uso general 3</t>
  </si>
  <si>
    <t>Cera polimérica</t>
  </si>
  <si>
    <t>Jabón neutro para pisos 1</t>
  </si>
  <si>
    <t>Jabón neutro para pisos 2</t>
  </si>
  <si>
    <t>Esponjilla 6</t>
  </si>
  <si>
    <t>Esponjilla 7</t>
  </si>
  <si>
    <t>Escoba 5</t>
  </si>
  <si>
    <t>Trapero 4</t>
  </si>
  <si>
    <t>Mango metálico trapero</t>
  </si>
  <si>
    <t>Mango madera trapero</t>
  </si>
  <si>
    <t>Pads 5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</si>
  <si>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</si>
  <si>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</si>
  <si>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</si>
  <si>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</si>
  <si>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</si>
  <si>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</si>
  <si>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</si>
  <si>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</si>
  <si>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</si>
  <si>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</si>
  <si>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</si>
  <si>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</si>
  <si>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</si>
  <si>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</si>
  <si>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</si>
  <si>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</si>
  <si>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</si>
  <si>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</si>
  <si>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</si>
  <si>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</si>
  <si>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</si>
  <si>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</si>
  <si>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</si>
  <si>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</si>
  <si>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Toallas para manos 8</t>
  </si>
  <si>
    <t>Vasos biodegradables 1</t>
  </si>
  <si>
    <t>Vasos biodegradables 2</t>
  </si>
  <si>
    <t>Vasos biodegradables 3</t>
  </si>
  <si>
    <t>Vasos biodegradables 4</t>
  </si>
  <si>
    <t>Churrusco para tubos de greca</t>
  </si>
  <si>
    <t>Café Social</t>
  </si>
  <si>
    <t>Azúcar 4</t>
  </si>
  <si>
    <t>Aromática de panela</t>
  </si>
  <si>
    <t>Válvula dispensadora para botellón de agua</t>
  </si>
  <si>
    <t xml:space="preserve">Caneca para almacenar ropa sucia </t>
  </si>
  <si>
    <t>Arrendamiento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</si>
  <si>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</si>
  <si>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</si>
  <si>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</si>
  <si>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</si>
  <si>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</si>
  <si>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</si>
  <si>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</si>
  <si>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</si>
  <si>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</si>
  <si>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</si>
  <si>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</si>
  <si>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</si>
  <si>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</si>
  <si>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</si>
  <si>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</si>
  <si>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</si>
  <si>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</si>
  <si>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</si>
  <si>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</si>
  <si>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</si>
  <si>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</si>
  <si>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</si>
  <si>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</si>
  <si>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</si>
  <si>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</si>
  <si>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</si>
  <si>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</si>
  <si>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</si>
  <si>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</si>
  <si>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</si>
  <si>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Papelera 4</t>
  </si>
  <si>
    <t>Papelera residuos peligrosos 1</t>
  </si>
  <si>
    <t>Papelera residuos peligrosos 2</t>
  </si>
  <si>
    <t>Máquina de filtrado para café</t>
  </si>
  <si>
    <t>Hidrolavadora Industrial</t>
  </si>
  <si>
    <t xml:space="preserve">PRECIO CCE </t>
  </si>
  <si>
    <t>MENOR VALOR - 20%</t>
  </si>
  <si>
    <t>MENOR VALOR - 25%</t>
  </si>
  <si>
    <t>No.</t>
  </si>
  <si>
    <t>EXÁMEN DE INGRESO CON ENFASIS EN OSTEOMUSCULAR</t>
  </si>
  <si>
    <t>EXÁMEN PERIODICO</t>
  </si>
  <si>
    <t>EXÁMEN DE RETIRO</t>
  </si>
  <si>
    <t>MANIPULACIÓN DE ALIMENTOS</t>
  </si>
  <si>
    <t>RETEICA</t>
  </si>
  <si>
    <t>RETEFUENTE</t>
  </si>
  <si>
    <t>ANÁLISIS FINANCIERO</t>
  </si>
  <si>
    <t>CANTIDAD REQUERIDA</t>
  </si>
  <si>
    <t>JARDINERÍA</t>
  </si>
  <si>
    <t>Riesgo</t>
  </si>
  <si>
    <t>ASECOLBAS LTDA</t>
  </si>
  <si>
    <t>CLEANER S.A.</t>
  </si>
  <si>
    <t>COMPAÑÍA DE SERVICIOS Y ADMINISTRACIÓN SA SERDAN SA</t>
  </si>
  <si>
    <t>CONSERJES INMOBILIARIOS LTDA</t>
  </si>
  <si>
    <t>CONSORCIO ELITE</t>
  </si>
  <si>
    <t>GRUPO GEC</t>
  </si>
  <si>
    <t>INTERNEGOCIOS SAS</t>
  </si>
  <si>
    <t>LIMPIEZA INSTITUCIONAL LASU S.A.S.</t>
  </si>
  <si>
    <t>SERVITALENTOS</t>
  </si>
  <si>
    <t>SOSEGE SAS</t>
  </si>
  <si>
    <t>UNION  TEMPORAL LADOINSA 2022</t>
  </si>
  <si>
    <t>UNIÓN TEMPORAL CCE AMP IV 2022</t>
  </si>
  <si>
    <t>UNION TEMPORAL ECOLIMPIEZA 4G</t>
  </si>
  <si>
    <t>UNIÓN TEMPORAL EMINSER SOLOASEO 2023</t>
  </si>
  <si>
    <t>UNION TEMPORAL OUTSOURCING GIAF</t>
  </si>
  <si>
    <t>UNION TEMPORAL R&amp;J 2022</t>
  </si>
  <si>
    <t>UNION TEMPORAL SERVIASEAMOS</t>
  </si>
  <si>
    <t>UT EASYCLEAN ASEO PROFESIONAL</t>
  </si>
  <si>
    <t>UT GRUPO ADIN</t>
  </si>
  <si>
    <t>MAYOR VALOR</t>
  </si>
  <si>
    <t>MENOR VALOR</t>
  </si>
  <si>
    <t>#</t>
  </si>
  <si>
    <t>CONCEPTO</t>
  </si>
  <si>
    <t>Jardineria mt2</t>
  </si>
  <si>
    <t>PERSONAL TIEMPO COMPLETO</t>
  </si>
  <si>
    <t>PERSONAL MEDIO TIEMPO</t>
  </si>
  <si>
    <t>ITEMS EVENTO</t>
  </si>
  <si>
    <t>Coordinador</t>
  </si>
  <si>
    <t>ES PAR</t>
  </si>
  <si>
    <t>ITEMS DCTO 25%</t>
  </si>
  <si>
    <t>ITEMS DCTO 20%</t>
  </si>
  <si>
    <t>MIN</t>
  </si>
  <si>
    <t>MAX</t>
  </si>
  <si>
    <t>CANT EVE X MENOR VALOR</t>
  </si>
  <si>
    <t>CANTIDADES X 20 - 25</t>
  </si>
  <si>
    <t>DCTO X LISTA INTERNEGOCIOS</t>
  </si>
  <si>
    <t>BIENES DE ASEO Y CAFETERÍA</t>
  </si>
  <si>
    <t>CONDICIÓN</t>
  </si>
  <si>
    <t>CONTEO ITEMS 25%</t>
  </si>
  <si>
    <t>MAYORES VALORES</t>
  </si>
  <si>
    <t>No. 
Item</t>
  </si>
  <si>
    <t>CANTIDADES EVENTO</t>
  </si>
  <si>
    <t>SUBTOTAL MINIMO BASE</t>
  </si>
  <si>
    <t>VR UNITARIO MINIMO OFERTAR</t>
  </si>
  <si>
    <t>SUBTOTAL MINIMO OFERTAR</t>
  </si>
  <si>
    <t>% DCT OFERTAR</t>
  </si>
  <si>
    <t>Desinfectante de alto nivel de desinfección para uso hospitalario</t>
  </si>
  <si>
    <t xml:space="preserve">PRECIO MAXIMO 20% </t>
  </si>
  <si>
    <t xml:space="preserve">PRECIO MAXIMO 25% </t>
  </si>
  <si>
    <t>% DESCUENTO 20%</t>
  </si>
  <si>
    <t>% DESCUENTO 25%</t>
  </si>
  <si>
    <t>Recargo Nocturno</t>
  </si>
  <si>
    <t>Total Operarios</t>
  </si>
  <si>
    <t>Código Facturacion</t>
  </si>
  <si>
    <t>Nombre del producto comercial</t>
  </si>
  <si>
    <t>LISTA PRECIO
2023
MARZO</t>
  </si>
  <si>
    <t>JABON REY BARRA X300 GR</t>
  </si>
  <si>
    <t>JABON DE TOCADOR X 125 GR</t>
  </si>
  <si>
    <t xml:space="preserve">8072 JABON KLEENEX DERMO ESPUMAX800ML </t>
  </si>
  <si>
    <t>DETERGENTE EN POLVO ECON PQP X1000 GR</t>
  </si>
  <si>
    <t>QUITAGRASA LIQ FROTEX X500 ML PISTOLA</t>
  </si>
  <si>
    <t>PASTILLA TANQUE TERGO 48 GR</t>
  </si>
  <si>
    <t>LIMPIAVIDRIOS RECORD 
GALON X3800</t>
  </si>
  <si>
    <t>LIMPIADOR DE EQUIPOS FULL FRESH X500 ML</t>
  </si>
  <si>
    <t>LUSTRAMUEBLES CREMA DYILOP X250 CC</t>
  </si>
  <si>
    <t>LIQUIDO CUBRE RASGUÑOS BIO X240 CC</t>
  </si>
  <si>
    <t>CREMA PARA CUERO FULL FRESH X200 ML</t>
  </si>
  <si>
    <t xml:space="preserve">MANTENEDOR TODO EN 1 TAKTAK X3800 </t>
  </si>
  <si>
    <t>BRILLAMETAL BUFALO X75GR</t>
  </si>
  <si>
    <t>LIMPION DE COCINA TOALLA BCO 50X30</t>
  </si>
  <si>
    <t>ESTOPA X 500GR</t>
  </si>
  <si>
    <t>ESPONJA ENMALLADA LIMPIAYA</t>
  </si>
  <si>
    <t>ESPONJILLA DOBLE USO LIMPIAYA</t>
  </si>
  <si>
    <t>ESPONJA ABRASIVA LIMPIAYA VERDE</t>
  </si>
  <si>
    <t>ESPONJILLA DE ALAMBRE ETERNA</t>
  </si>
  <si>
    <t>MANGO METALICO  140 CM</t>
  </si>
  <si>
    <t>MANGO DE MADERA GENERICO 1,20</t>
  </si>
  <si>
    <t xml:space="preserve">CEPILLO MANUAL TIPO PLANCHA </t>
  </si>
  <si>
    <t>CEPILLO DE PISO ECONOMICO C/MGO MADERA</t>
  </si>
  <si>
    <t>ESCOBILLON SANITARIO C/BASE</t>
  </si>
  <si>
    <t>GUANTE TIPO EXAMEN CAJX100</t>
  </si>
  <si>
    <t>GUANTE CARNAZA CORTO</t>
  </si>
  <si>
    <t>GUANTE DE HILAZA PUNTOS PVC</t>
  </si>
  <si>
    <t>TAPABOCAS DESECHABLE 3 CAPAS CAJA X 50</t>
  </si>
  <si>
    <t>PAÑUELO FACIAL SUAVE GOLD D/H CAJA PEQ</t>
  </si>
  <si>
    <t>CREMA CAFE OMA 100 SOBRES X4 GR</t>
  </si>
  <si>
    <t>AROMATICA INSTITUCIONAL BAMBY SURTIDA CAJX 20 SOBRES</t>
  </si>
  <si>
    <t>AGUA MIA BOTELLA X600 ML</t>
  </si>
  <si>
    <t>No Disponible</t>
  </si>
  <si>
    <t>TELARANERO GABI ECO C/MGO MADERA</t>
  </si>
  <si>
    <t>CHUPA PARA BAÑO C/MGO PLAST</t>
  </si>
  <si>
    <t>PLUMERO ARCOIRIS</t>
  </si>
  <si>
    <t>RASTRILLO MITTO C/MGO MADERA</t>
  </si>
  <si>
    <t>RECOGEDOR ECONOMICO C/MGO MADERA 70 CM</t>
  </si>
  <si>
    <t>ATOMIZADOR PLASTICO</t>
  </si>
  <si>
    <t>CESTA MEDIANA PARA ROPA RIMAX</t>
  </si>
  <si>
    <t>VASO CRISTAL LISO 12 OZ</t>
  </si>
  <si>
    <t>CUCHARA SOPA SAJONA</t>
  </si>
  <si>
    <t>TENEDOR MESA SAJONA</t>
  </si>
  <si>
    <t>CUCHILLO MESA SAJONA</t>
  </si>
  <si>
    <t>CUCHARA DULCE CARIBE</t>
  </si>
  <si>
    <t>POCILLO INDIVIDUAL CAFE COLOMBIA 150CC (SIN PLATO)</t>
  </si>
  <si>
    <t>TERNO CAFE 150CC CAFE COLOMBIA
(JGO PLATO Y POC)</t>
  </si>
  <si>
    <t>SP TIJERA COCINA MULTIUSOS  GOMAR</t>
  </si>
  <si>
    <t>SP JARRA VIDRIO 1 1/2 LTS CRISTAR</t>
  </si>
  <si>
    <t>ORGANIZADOR PORTAESCOBA 8 PTOS BCO</t>
  </si>
  <si>
    <t>ESPATULA 2 COLLINS</t>
  </si>
  <si>
    <t>SQUILLI LIMPIAVIDRIOS 1 MT</t>
  </si>
  <si>
    <t>ESCURRIDOR DE AGUA 1A C/CABO DE 1.20MT</t>
  </si>
  <si>
    <t>BALDE PLASTICO 10 LTS</t>
  </si>
  <si>
    <t>COSTO AS DISTRIBUCION ANTES DE IVA</t>
  </si>
  <si>
    <t>TOTAL COSTO</t>
  </si>
  <si>
    <t>JABON LIQ MANOS RECORD X500 ML TAPA VALVULA</t>
  </si>
  <si>
    <t>DESINFECTANTE AMONIO INOCUS 1% X3800</t>
  </si>
  <si>
    <t>AMBIENTADOR AEROSOL BONAIRE X400 ML</t>
  </si>
  <si>
    <t>INSECTICIDA EXTERMIN RASTREROS X400 ML</t>
  </si>
  <si>
    <t>INSECTICIDA EXTERMIN VOLADORES X400 ML</t>
  </si>
  <si>
    <t>ESCOBA SUAVE ECONOMICA S/M</t>
  </si>
  <si>
    <t>ESCOBA DURA  ECONOMICA S/M</t>
  </si>
  <si>
    <t>ESCOBA SUAVE POPULAR PLANA S/M</t>
  </si>
  <si>
    <t>ESCOBA DURA POPULAR PLANA S/M</t>
  </si>
  <si>
    <t>GUANTE ROJO INDUSTRIAL C25 MEGAGUANTES</t>
  </si>
  <si>
    <t>GUANTE MOSQUETERO MEGAGUANTES C35</t>
  </si>
  <si>
    <t>TOALLA ROLLO BLANCA SANITISU 2H X100 MT</t>
  </si>
  <si>
    <t>TOALLA ROLLO NATURAL SANITISU 2H X100 MT</t>
  </si>
  <si>
    <t>VASO CARTON 4OZ Pqt x50</t>
  </si>
  <si>
    <t>VASO CARTON 7OZ Pqt x50</t>
  </si>
  <si>
    <t>VASO CARTON 9OZ Pqt x50</t>
  </si>
  <si>
    <t>MEZCLADOR MADERA X500 UND</t>
  </si>
  <si>
    <t>SERVILLETA CAFETERÍA FAVORITA X100 UND</t>
  </si>
  <si>
    <t>PAPEL ALUMINIO CAJ X100 Mts</t>
  </si>
  <si>
    <t>CAFÉ INSTANTANEO COLCAFE X500 GR</t>
  </si>
  <si>
    <t>TUBIPACK AZUCAR BCA PAQ X200</t>
  </si>
  <si>
    <t>LIBRA AZUCAR BCA X500 GR</t>
  </si>
  <si>
    <t>BEBIDA DE FRUTAS FRUTALIA CAJX20 SOBRES</t>
  </si>
  <si>
    <t>LAVALOZA LIQ DETERQUIN GALON X3800</t>
  </si>
  <si>
    <t>X500 ML LAVALOZA LIQUIDO LIMPIAYA</t>
  </si>
  <si>
    <t>(x2 Und)  CREMA LAVALOZA PLATOX X450 GR</t>
  </si>
  <si>
    <t>LIMPIADOR ABRASIVO PQP POTE X500 GR</t>
  </si>
  <si>
    <t>JABON LIQ MANOS RECORD GALON X3800</t>
  </si>
  <si>
    <t>LIMPIADOR MULTIUSOS RECORD GALON X3800</t>
  </si>
  <si>
    <t xml:space="preserve">LIMPIADOR MULTIUSOS RECORD  X500 ML </t>
  </si>
  <si>
    <t xml:space="preserve">LIMPIADOR MULTIUSOS RECORD REPUESTO X500 ML </t>
  </si>
  <si>
    <t>DESENGRASANTE DETERQUIN GALON X3800</t>
  </si>
  <si>
    <t>DESINFECTANTE USO GENERAL DETERQUINGALON X3800</t>
  </si>
  <si>
    <t>LIMPIADOR DESINFECTANTE AMONC TAKTAX X500 ML</t>
  </si>
  <si>
    <t xml:space="preserve">LIMPIAVIDRIOS RECORD PISTOLA X500 ML </t>
  </si>
  <si>
    <t>BLANQUEADOR RECORD 3.5% GALON X3800</t>
  </si>
  <si>
    <t xml:space="preserve">X1000 ML LITROBLANQUEADOR CONC RECORD </t>
  </si>
  <si>
    <t>CLORO GRANULADO PQP 70% X1000 GROJO REEMPAQUE VIENE X 2 KG</t>
  </si>
  <si>
    <t>ALCOHOL INDUSTRIAL BCH 70% GALON X3800</t>
  </si>
  <si>
    <t xml:space="preserve">X1000 ML LITROALCOHOL INDUSTRIAL BCH 70% </t>
  </si>
  <si>
    <t>CREOLINA CONC DYILOP X500 ML</t>
  </si>
  <si>
    <t>CREOLINA RECORD GALON X3800</t>
  </si>
  <si>
    <t>SHAMPOO ALFOMBRAS RECORD GALON X3800</t>
  </si>
  <si>
    <t>CERA POLIMERICA RECORD BLANCA GALON X3800</t>
  </si>
  <si>
    <t>CERA EMULSIONADA RECORD BLANCA GALON X3800</t>
  </si>
  <si>
    <t>SELLADOR DE PISOS RECORD GALON X3800</t>
  </si>
  <si>
    <t>REMOVEDOR DE CERAS RECORDGALON X3800</t>
  </si>
  <si>
    <t>(x2 Und) ABRILLANTADOR PISO LAMINADO FULLFRESH X2000</t>
  </si>
  <si>
    <t>DETERGENTE LIQUIDO INDUSTRIAL RECORD GALON X3800</t>
  </si>
  <si>
    <t xml:space="preserve">X1000 ML LITROVARSOL MULTIUSOS RECORD </t>
  </si>
  <si>
    <t>VARSOL MULTIUSOS RECORD GALON X3800</t>
  </si>
  <si>
    <t>CREMA FROTEX MULTIUSOS X550 GR</t>
  </si>
  <si>
    <t>AMBIENTADOR AIRE DETERQUIN GALON X3800</t>
  </si>
  <si>
    <t>BAYETILLA BLANCA X METRO(90 CMS)</t>
  </si>
  <si>
    <t>BAYETILLA ROJA X METRO(90 CMS)</t>
  </si>
  <si>
    <t>MECHA TIPO COPA REF 500 X290 GR #20</t>
  </si>
  <si>
    <t>MECHA TIPO COPA REF 800 X330 GR #24</t>
  </si>
  <si>
    <t>MECHA TIPO COPA REF 1000 X420 GR #32</t>
  </si>
  <si>
    <t>PAD 3M ECONOMICO 16" ROJO</t>
  </si>
  <si>
    <t>PAD 3M ECONOMICO 16" NEGRO</t>
  </si>
  <si>
    <t>PAD 3M ECO 20" ROJO</t>
  </si>
  <si>
    <t>PAD 3M ECO 20" NEGRO</t>
  </si>
  <si>
    <t xml:space="preserve">BONETH 16" </t>
  </si>
  <si>
    <t xml:space="preserve">BONETH 20" </t>
  </si>
  <si>
    <t>BOLSA NEGRA 45x60 C1 PAQ X 6Pequeña</t>
  </si>
  <si>
    <t>BOLSA VERDE 45x60 C1 PAQ X 6Pequeña</t>
  </si>
  <si>
    <t>BOLSA BLANCA 45x60 C1 PAQ X 6Pequeña</t>
  </si>
  <si>
    <t>BOLSA ROJA 45x60 C1 PAQ X 6 Pequeña</t>
  </si>
  <si>
    <t>BOLSA AZUL 45x60 C1 PAQ X 6Pequeña</t>
  </si>
  <si>
    <t>BOLSA AMARILLA 45x60 C1 PAQ X 6Pequeña</t>
  </si>
  <si>
    <t>BOLSA NEGRA 65x90 C1.3 PAQ X 6Mediana</t>
  </si>
  <si>
    <t>BOLSA VERDE 65x90 C1.3 PAQ X 6Mediana</t>
  </si>
  <si>
    <t>BOLSA BLANCA 65x90 C1.3 PAQ X 6Mediana</t>
  </si>
  <si>
    <t>BOLSA ROJA 65x90 C1.3 PAQ X 6 Mediana</t>
  </si>
  <si>
    <t>BOLSA AZUL 65x90 C1.3 PAQ X 6Mediana</t>
  </si>
  <si>
    <t>BOLSA AMARILLA 65x90 C1.3 PAQ X 6Mediana</t>
  </si>
  <si>
    <t>BOLSA NEGRA 90x110 C1.6 PAQ X 6Grande</t>
  </si>
  <si>
    <t>BOLSA VERDE 90x110 C1.6 PAQ X 6Grande</t>
  </si>
  <si>
    <t>BOLSA BLANCA 90x110 C1.6 PAQ X 6Grande</t>
  </si>
  <si>
    <t>BOLSA ROJA 90x110 C1.6 PAQ X 6 Grande</t>
  </si>
  <si>
    <t>BOLSA AZUL 90X110 C1.6 PAQ X 6Grande</t>
  </si>
  <si>
    <t>BOLSA AMARILLA 90x110 C1.6 PAQ X 6Grande</t>
  </si>
  <si>
    <t>GUANTE AMARILLO DOMESTICO C20MEGAGUANTES</t>
  </si>
  <si>
    <t>GUANTE NEGRO C18 DOMESTICO LIMPIAYA</t>
  </si>
  <si>
    <t>GUANTE NEGRO ETERNA INDUSTRIAL C-25</t>
  </si>
  <si>
    <t>PAPEL HIG ROSAL G 3H X 22 MT MORADO</t>
  </si>
  <si>
    <t>(4083) PH JUMBO SCOTT BCO HD X250MT ROLLO</t>
  </si>
  <si>
    <t>TOALLA ROLLO NUBE BLANCA DH X150 MT</t>
  </si>
  <si>
    <t>TOALLA MANOS  EN V ECOLOGICA SANITISU 150X24</t>
  </si>
  <si>
    <t>TOALLA Z BLANCA SCOTT X150H REF 8392</t>
  </si>
  <si>
    <t xml:space="preserve">FILTRO GRECA 1/2 (Media) </t>
  </si>
  <si>
    <t>FILTRO GRECA 1 LB</t>
  </si>
  <si>
    <t xml:space="preserve">FILTRO GRECA DE 2 (Dos lb) </t>
  </si>
  <si>
    <t>PAPEL ALUM RPTO 40 Mts</t>
  </si>
  <si>
    <t>TERMO IMUSA 1 LT TINTERO</t>
  </si>
  <si>
    <t>TERMO BOMBA 3 LT ACERO HOME ELEMENTS</t>
  </si>
  <si>
    <t>CAFE OMA INSTITUCIONAL X500 GRFACTURA AS</t>
  </si>
  <si>
    <t>ENDULZANTE SPLENDA REEMPAQUE X100 SOBRES</t>
  </si>
  <si>
    <t>SAL REFISAL X500 GR LIBRA</t>
  </si>
  <si>
    <t>SAL REFISAL SALERO 130 GR</t>
  </si>
  <si>
    <t xml:space="preserve">BEBIDA PANELA DOÑA PANELACAJX 25 SOBRES </t>
  </si>
  <si>
    <t>INFUSION FRUTAL HINDU X20 SOBRES FRUTOS ROJOS -VERDES-TROPICALES</t>
  </si>
  <si>
    <t>BRILLADOR COMPLETO 100 CMS</t>
  </si>
  <si>
    <t>BRILLADOR COMPLETO 80 CMS</t>
  </si>
  <si>
    <t xml:space="preserve">MECHA REPUESTOBRILLADOR 100 CMS </t>
  </si>
  <si>
    <t xml:space="preserve">MECHA REPUESTOBRILLADOR 80 CMS </t>
  </si>
  <si>
    <t>SET CUBIERTOS X 24 PZAS ACERO INOX HOME ELEMENTS</t>
  </si>
  <si>
    <t>TERNO CAFE 150CC CAFE COLOMBIA (JGO PLATO Y POC)</t>
  </si>
  <si>
    <t>TERNO CAFE 150CC CAFE COLOMBIA(JGO PLATO Y POC)</t>
  </si>
  <si>
    <t>CUCHILLO COCINA 8"HOME ELEMENTS</t>
  </si>
  <si>
    <t>CREMA LAVALOZA PLATOX X1000 GR</t>
  </si>
  <si>
    <t>GEL ANTIBACTERIAL TOTAL CLEAN GALON X3800</t>
  </si>
  <si>
    <t>HOUDJAE</t>
  </si>
  <si>
    <t>DISPENSADOR DE JABON ECONOMICO 500 ML</t>
  </si>
  <si>
    <t>LIMPIADOR ANTIBACTERIAL RECORD X 3800 ML</t>
  </si>
  <si>
    <t>CREMA DESENGRASANTE 500 GRAMOS</t>
  </si>
  <si>
    <t>SHAMPOO ALFOMBRAS 
GALON X3800</t>
  </si>
  <si>
    <t>080019</t>
  </si>
  <si>
    <t>CERA TRADICIONAL RECORD NEUTRA*6*3800CC</t>
  </si>
  <si>
    <t>DET0011</t>
  </si>
  <si>
    <t>DETERGENTE LIQUIDO IND FE DETERQ X CUÑETE</t>
  </si>
  <si>
    <t>Crema brillametal 200 cm³</t>
  </si>
  <si>
    <t>Betún profesional negro x 100 gramos</t>
  </si>
  <si>
    <t>LIMPION DE COCINA TOALLA BCO 70X100</t>
  </si>
  <si>
    <t xml:space="preserve">PAÑO ABSORVENTE MULTIUSOS </t>
  </si>
  <si>
    <t>FUL14150</t>
  </si>
  <si>
    <t>ESPONJILLA DE BRILLO GOL</t>
  </si>
  <si>
    <t>ESCOBA SUAVE POPULAR PLANA CON MANGO DE MADERA 1,40</t>
  </si>
  <si>
    <t>GAB0047</t>
  </si>
  <si>
    <t>TRAPERO HILAZA X 400 GR</t>
  </si>
  <si>
    <t>MER63623</t>
  </si>
  <si>
    <t>PAD 3M ECONOMICO 16" BLANCO</t>
  </si>
  <si>
    <t>CO0340629</t>
  </si>
  <si>
    <t xml:space="preserve">TOALLA ELITE CENTER FLOW TH NT X100MT </t>
  </si>
  <si>
    <t>CAF0008</t>
  </si>
  <si>
    <t>CAF0021</t>
  </si>
  <si>
    <t>PANELA PULVERIZADA NATURAL X500 GR</t>
  </si>
  <si>
    <t>CAF0033</t>
  </si>
  <si>
    <t>(x2 Lbs) 
SAL REFISAL
X1000 GR KILO</t>
  </si>
  <si>
    <t xml:space="preserve">GAB0048 </t>
  </si>
  <si>
    <t>PAQ X 50</t>
  </si>
  <si>
    <t>PAQ X 20</t>
  </si>
  <si>
    <t>LINEA NEVADA 220CC</t>
  </si>
  <si>
    <t>LA13008</t>
  </si>
  <si>
    <t>VAJILLA CARIBE</t>
  </si>
  <si>
    <t>32X42CM</t>
  </si>
  <si>
    <t>36X51CM</t>
  </si>
  <si>
    <t>27X35CM</t>
  </si>
  <si>
    <t>36X49CM</t>
  </si>
  <si>
    <t>CALDERO 16CM</t>
  </si>
  <si>
    <t>CALDERO 18CM</t>
  </si>
  <si>
    <t>CALDERO 22CM</t>
  </si>
  <si>
    <t>PLATERO</t>
  </si>
  <si>
    <t>20L</t>
  </si>
  <si>
    <t>36L</t>
  </si>
  <si>
    <t>CAP CARGA 150K</t>
  </si>
  <si>
    <t>TAPA FIJA</t>
  </si>
  <si>
    <t>360L</t>
  </si>
  <si>
    <t>770L</t>
  </si>
  <si>
    <t>26L</t>
  </si>
  <si>
    <t>30L</t>
  </si>
  <si>
    <t>ALQUILER MES</t>
  </si>
  <si>
    <t>POSICIÓN
(No. Item)</t>
  </si>
  <si>
    <t>BRILLASEO S.A.S</t>
  </si>
  <si>
    <t>P MAX</t>
  </si>
  <si>
    <t>P MIN</t>
  </si>
  <si>
    <t>VALOR CARTAGERNA SUCRE 2023</t>
  </si>
  <si>
    <r>
      <t xml:space="preserve">RIESGO </t>
    </r>
    <r>
      <rPr>
        <b/>
        <u/>
        <sz val="10"/>
        <color theme="0"/>
        <rFont val="Poppins"/>
      </rPr>
      <t>ARL</t>
    </r>
  </si>
  <si>
    <t>Hora extra Diurna</t>
  </si>
  <si>
    <t>Hora extra nocturna</t>
  </si>
  <si>
    <t>Hora extra Diurna Festiva</t>
  </si>
  <si>
    <t>Recargo nocturno Festivo</t>
  </si>
  <si>
    <t>Recargo Dominical Diurno Compensado</t>
  </si>
  <si>
    <t>Recargo Nocturno Dominical Compensado</t>
  </si>
  <si>
    <t>Hora extra festiva nocturna</t>
  </si>
  <si>
    <t>Hora dominical no compensada</t>
  </si>
  <si>
    <t>Horas Extra</t>
  </si>
  <si>
    <t>Recargos Nocturnos</t>
  </si>
  <si>
    <t>Plazo (meses)</t>
  </si>
  <si>
    <t>Imprevisto Incapacidades %</t>
  </si>
  <si>
    <t>Mano de obra</t>
  </si>
  <si>
    <t>Insumos</t>
  </si>
  <si>
    <t>Flete ingreso mensual</t>
  </si>
  <si>
    <t>Impuestos y retenciones</t>
  </si>
  <si>
    <t>Utilidad ejercicio</t>
  </si>
  <si>
    <t>Utilidad mensual</t>
  </si>
  <si>
    <t>Utilidad total %</t>
  </si>
  <si>
    <t>Tiempo sumplementario</t>
  </si>
  <si>
    <t>Horas mensuales decretadas Gobierno Nacial</t>
  </si>
  <si>
    <t>Detalle prenda</t>
  </si>
  <si>
    <t>Cantidad</t>
  </si>
  <si>
    <t>Valor 2024</t>
  </si>
  <si>
    <t>Valor total</t>
  </si>
  <si>
    <t>Aseo y cafetería</t>
  </si>
  <si>
    <t>Mantenimiento</t>
  </si>
  <si>
    <t>Auxiliar</t>
  </si>
  <si>
    <t>Mantenimiento alturas</t>
  </si>
  <si>
    <t>Auxiliar Alturas</t>
  </si>
  <si>
    <t>Jardinero Alturas</t>
  </si>
  <si>
    <t>Coordinador Alturas</t>
  </si>
  <si>
    <t>Listado de exámenes  - Cartagena Sucre</t>
  </si>
  <si>
    <t>Mantenimiento Alturas</t>
  </si>
  <si>
    <t>Auxiliar alturas</t>
  </si>
  <si>
    <r>
      <t xml:space="preserve">CERA PLASTICA </t>
    </r>
    <r>
      <rPr>
        <u/>
        <sz val="9"/>
        <color theme="9" tint="-0.499984740745262"/>
        <rFont val="Poppins"/>
      </rPr>
      <t>ROJA</t>
    </r>
    <r>
      <rPr>
        <sz val="9"/>
        <color theme="9" tint="-0.499984740745262"/>
        <rFont val="Poppins"/>
      </rPr>
      <t xml:space="preserve"> RECORD X3800</t>
    </r>
  </si>
  <si>
    <r>
      <t>GUANTE NEGRO INDUSTRIAL MEGAPLUS C-</t>
    </r>
    <r>
      <rPr>
        <u/>
        <sz val="9"/>
        <color theme="9" tint="-0.499984740745262"/>
        <rFont val="Poppins"/>
      </rPr>
      <t>35</t>
    </r>
  </si>
  <si>
    <t>INCINERADOS DEL HUILA</t>
  </si>
  <si>
    <t>Tiempo suplementario</t>
  </si>
  <si>
    <t>REGIÓN 9</t>
  </si>
  <si>
    <t>INTERASEO SAS ESP</t>
  </si>
  <si>
    <t>SERVIASEO S.A</t>
  </si>
  <si>
    <t>SERVICIOS KVAL SAS</t>
  </si>
  <si>
    <t>UNIÓN TEMPORAL ASEO COLOMBIA AMP4</t>
  </si>
  <si>
    <t>UNION TEMPORAL CLEAN COLOMBIA</t>
  </si>
  <si>
    <t>UNION TEMPORAL SERVICIOS INTEGRALES</t>
  </si>
  <si>
    <t>LISTA PRECIO
2024
OCTUBRE</t>
  </si>
  <si>
    <t>Maq. Y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</si>
</sst>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\-&quot;$&quot;#,##0"/>
    <numFmt numFmtId="165" formatCode="&quot;$&quot;#,##0.00;\-&quot;$&quot;#,##0.00"/>
    <numFmt numFmtId="166" formatCode="_-&quot;$&quot;* #,##0_-;\-&quot;$&quot;* #,##0_-;_-&quot;$&quot;* &quot;-&quot;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&quot;$&quot;\ #,##0"/>
    <numFmt numFmtId="170" formatCode="_(* #,##0.00_);_(* \(#,##0.00\);_(* &quot;-&quot;??_);_(@_)"/>
    <numFmt numFmtId="171" formatCode="_(* #,##0_);_(* \(#,##0\);_(* &quot;-&quot;_);_(@_)"/>
    <numFmt numFmtId="172" formatCode="_ &quot;$&quot;\ * #,##0_ ;_ &quot;$&quot;\ * \-#,##0_ ;_ &quot;$&quot;\ * &quot;-&quot;_ ;_ @_ "/>
    <numFmt numFmtId="173" formatCode="0.000%"/>
    <numFmt numFmtId="174" formatCode="&quot;$&quot;#,##0.00"/>
    <numFmt numFmtId="175" formatCode="_(&quot;$&quot;* #,##0.000_);_(&quot;$&quot;* \(#,##0.000\);_(&quot;$&quot;* &quot;-&quot;_);_(@_)"/>
    <numFmt numFmtId="176" formatCode="_(&quot;$&quot;* #,##0.000000_);_(&quot;$&quot;* \(#,##0.000000\);_(&quot;$&quot;* &quot;-&quot;??_);_(@_)"/>
    <numFmt numFmtId="177" formatCode="_-&quot;$&quot;\ * #,##0_-;\-&quot;$&quot;\ * #,##0_-;_-&quot;$&quot;\ * &quot;-&quot;??_-;_-@_-"/>
    <numFmt numFmtId="178" formatCode="_ [$€-2]\ * #,##0.00_ ;_ [$€-2]\ * \-#,##0.00_ ;_ [$€-2]\ * &quot;-&quot;??_ "/>
    <numFmt numFmtId="179" formatCode="&quot;$&quot;#,##0"/>
    <numFmt numFmtId="180" formatCode="0.0"/>
    <numFmt numFmtId="181" formatCode="#,##0_ ;\-#,##0\ "/>
    <numFmt numFmtId="182" formatCode="&quot;$&quot;\ #,##0.00"/>
    <numFmt numFmtId="183" formatCode="_-&quot;$&quot;* #,##0.00_-;\-&quot;$&quot;* #,##0.00_-;_-&quot;$&quot;* &quot;-&quot;_-;_-@_-"/>
    <numFmt numFmtId="184" formatCode="0.00000%"/>
    <numFmt numFmtId="185" formatCode="0.0%"/>
    <numFmt numFmtId="186" formatCode="0.000"/>
    <numFmt numFmtId="187" formatCode="[$$-240A]\ #,##0"/>
  </numFmts>
  <fonts count="5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sz val="11"/>
      <color theme="1"/>
      <name val="Arial Nova"/>
      <family val="2"/>
    </font>
    <font>
      <sz val="10"/>
      <color theme="9" tint="-0.249977111117893"/>
      <name val="Arial Nova"/>
      <family val="2"/>
    </font>
    <font>
      <sz val="11"/>
      <color theme="9" tint="-0.249977111117893"/>
      <name val="Arial Nova"/>
      <family val="2"/>
    </font>
    <font>
      <b/>
      <sz val="11"/>
      <color theme="9" tint="-0.249977111117893"/>
      <name val="Arial Nova"/>
      <family val="2"/>
    </font>
    <font>
      <b/>
      <sz val="11"/>
      <color theme="0"/>
      <name val="Arial Nova"/>
      <family val="2"/>
    </font>
    <font>
      <b/>
      <sz val="10"/>
      <color rgb="FF00B050"/>
      <name val="Arial Nova"/>
      <family val="2"/>
    </font>
    <font>
      <b/>
      <sz val="10"/>
      <color theme="0"/>
      <name val="Poppins"/>
    </font>
    <font>
      <sz val="9"/>
      <name val="Poppins"/>
    </font>
    <font>
      <sz val="10"/>
      <color theme="9" tint="-0.249977111117893"/>
      <name val="Poppins"/>
    </font>
    <font>
      <b/>
      <sz val="9"/>
      <color theme="1"/>
      <name val="Poppins"/>
    </font>
    <font>
      <b/>
      <sz val="9"/>
      <color theme="0"/>
      <name val="Poppins"/>
    </font>
    <font>
      <sz val="9"/>
      <color theme="1"/>
      <name val="Poppins"/>
    </font>
    <font>
      <b/>
      <sz val="9"/>
      <color rgb="FF0070C0"/>
      <name val="Poppins"/>
    </font>
    <font>
      <sz val="11"/>
      <color theme="9" tint="-0.249977111117893"/>
      <name val="Poppins"/>
    </font>
    <font>
      <sz val="16"/>
      <color rgb="FF00B050"/>
      <name val="Poppins"/>
    </font>
    <font>
      <b/>
      <sz val="11"/>
      <color theme="9" tint="-0.249977111117893"/>
      <name val="Poppins"/>
    </font>
    <font>
      <b/>
      <sz val="10"/>
      <color theme="9" tint="-0.249977111117893"/>
      <name val="Poppins"/>
    </font>
    <font>
      <b/>
      <sz val="11"/>
      <color theme="0"/>
      <name val="Poppins"/>
    </font>
    <font>
      <b/>
      <sz val="16"/>
      <color rgb="FF00B050"/>
      <name val="Poppins"/>
    </font>
    <font>
      <sz val="16"/>
      <color rgb="FF00B050"/>
      <name val="Poppins ExtraBold"/>
    </font>
    <font>
      <b/>
      <u/>
      <sz val="10"/>
      <color theme="9" tint="-0.249977111117893"/>
      <name val="Poppins"/>
    </font>
    <font>
      <b/>
      <u val="singleAccounting"/>
      <sz val="10"/>
      <color theme="9" tint="-0.249977111117893"/>
      <name val="Poppins"/>
    </font>
    <font>
      <b/>
      <u/>
      <sz val="10"/>
      <color theme="0"/>
      <name val="Poppins"/>
    </font>
    <font>
      <sz val="10"/>
      <color theme="0"/>
      <name val="Poppins"/>
    </font>
    <font>
      <b/>
      <sz val="10"/>
      <color theme="9" tint="-0.499984740745262"/>
      <name val="Poppins"/>
    </font>
    <font>
      <sz val="9"/>
      <color theme="9" tint="-0.499984740745262"/>
      <name val="Poppins"/>
    </font>
    <font>
      <b/>
      <sz val="9"/>
      <color theme="9" tint="-0.499984740745262"/>
      <name val="Poppins"/>
    </font>
    <font>
      <u/>
      <sz val="9"/>
      <color theme="9" tint="-0.499984740745262"/>
      <name val="Poppins"/>
    </font>
    <font>
      <b/>
      <sz val="16"/>
      <color theme="9" tint="-0.499984740745262"/>
      <name val="Poppins"/>
    </font>
    <font>
      <b/>
      <sz val="8"/>
      <color theme="0"/>
      <name val="Poppins"/>
    </font>
    <font>
      <b/>
      <sz val="8"/>
      <color theme="9" tint="-0.249977111117893"/>
      <name val="Poppins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theme="9" tint="-0.499984740745262"/>
      </left>
      <right/>
      <top style="dashed">
        <color theme="9" tint="-0.499984740745262"/>
      </top>
      <bottom style="dashed">
        <color theme="9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theme="9" tint="-0.499984740745262"/>
      </left>
      <right style="dashed">
        <color theme="9" tint="-0.499984740745262"/>
      </right>
      <top/>
      <bottom style="dashed">
        <color theme="9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hair">
        <color indexed="64"/>
      </left>
      <right/>
      <top/>
      <bottom/>
      <diagonal/>
    </border>
    <border>
      <left style="dashed">
        <color theme="9" tint="-0.499984740745262"/>
      </left>
      <right/>
      <top style="dashed">
        <color theme="9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4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9" fontId="20" fillId="0" borderId="0">
      <alignment horizontal="left" vertical="center"/>
    </xf>
    <xf numFmtId="166" fontId="2" fillId="0" borderId="0" applyFont="0" applyFill="0" applyBorder="0" applyAlignment="0" applyProtection="0"/>
  </cellStyleXfs>
  <cellXfs count="294">
    <xf numFmtId="0" fontId="0" fillId="0" borderId="0" xfId="0"/>
    <xf numFmtId="0" fontId="21" fillId="35" borderId="0" xfId="0" applyFont="1" applyFill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0" fontId="25" fillId="35" borderId="0" xfId="2" applyFont="1" applyFill="1" applyAlignment="1" applyProtection="1">
      <alignment horizontal="center" vertical="center"/>
      <protection hidden="1"/>
    </xf>
    <xf numFmtId="169" fontId="25" fillId="35" borderId="0" xfId="4" applyNumberFormat="1" applyFont="1" applyFill="1"/>
    <xf numFmtId="167" fontId="25" fillId="35" borderId="0" xfId="1" applyFont="1" applyFill="1" applyBorder="1" applyAlignment="1" applyProtection="1">
      <alignment horizontal="center" vertical="center"/>
      <protection hidden="1"/>
    </xf>
    <xf numFmtId="0" fontId="26" fillId="35" borderId="0" xfId="4" applyFont="1" applyFill="1" applyAlignment="1">
      <alignment horizontal="center"/>
    </xf>
    <xf numFmtId="0" fontId="25" fillId="35" borderId="0" xfId="4" applyFont="1" applyFill="1"/>
    <xf numFmtId="167" fontId="25" fillId="35" borderId="0" xfId="10" applyFont="1" applyFill="1" applyBorder="1"/>
    <xf numFmtId="169" fontId="26" fillId="35" borderId="0" xfId="4" applyNumberFormat="1" applyFont="1" applyFill="1"/>
    <xf numFmtId="167" fontId="23" fillId="35" borderId="0" xfId="1" applyFont="1" applyFill="1" applyAlignment="1">
      <alignment horizontal="center" vertical="center"/>
    </xf>
    <xf numFmtId="176" fontId="23" fillId="35" borderId="1" xfId="5" applyNumberFormat="1" applyFont="1" applyFill="1" applyBorder="1" applyAlignment="1" applyProtection="1">
      <alignment horizontal="center" vertical="center" wrapText="1"/>
      <protection hidden="1"/>
    </xf>
    <xf numFmtId="175" fontId="23" fillId="35" borderId="0" xfId="1" applyNumberFormat="1" applyFont="1" applyFill="1" applyAlignment="1">
      <alignment horizontal="center" vertical="center"/>
    </xf>
    <xf numFmtId="0" fontId="24" fillId="35" borderId="0" xfId="2" applyFont="1" applyFill="1" applyAlignment="1" applyProtection="1">
      <alignment horizontal="center" vertical="center"/>
      <protection hidden="1"/>
    </xf>
    <xf numFmtId="44" fontId="24" fillId="35" borderId="0" xfId="18" applyFont="1" applyFill="1" applyAlignment="1" applyProtection="1">
      <alignment horizontal="center" vertical="center"/>
      <protection hidden="1"/>
    </xf>
    <xf numFmtId="3" fontId="24" fillId="35" borderId="0" xfId="3" applyNumberFormat="1" applyFont="1" applyFill="1" applyAlignment="1">
      <alignment horizontal="right" vertical="center" wrapText="1"/>
    </xf>
    <xf numFmtId="0" fontId="34" fillId="0" borderId="0" xfId="0" applyFont="1"/>
    <xf numFmtId="0" fontId="33" fillId="39" borderId="0" xfId="0" applyFont="1" applyFill="1" applyAlignment="1">
      <alignment horizontal="center" vertical="center" wrapText="1"/>
    </xf>
    <xf numFmtId="0" fontId="34" fillId="40" borderId="0" xfId="0" applyFont="1" applyFill="1"/>
    <xf numFmtId="179" fontId="33" fillId="36" borderId="13" xfId="9" applyNumberFormat="1" applyFont="1" applyFill="1" applyBorder="1" applyAlignment="1">
      <alignment horizontal="center" vertical="center" wrapText="1"/>
    </xf>
    <xf numFmtId="183" fontId="32" fillId="0" borderId="10" xfId="73" applyNumberFormat="1" applyFont="1" applyFill="1" applyBorder="1" applyAlignment="1" applyProtection="1">
      <alignment horizontal="left" vertical="center"/>
    </xf>
    <xf numFmtId="166" fontId="32" fillId="0" borderId="12" xfId="73" applyFont="1" applyFill="1" applyBorder="1" applyAlignment="1" applyProtection="1">
      <alignment horizontal="left" vertical="center"/>
    </xf>
    <xf numFmtId="0" fontId="32" fillId="0" borderId="0" xfId="0" applyFont="1"/>
    <xf numFmtId="171" fontId="22" fillId="36" borderId="14" xfId="9" applyFont="1" applyFill="1" applyBorder="1" applyAlignment="1">
      <alignment horizontal="center" vertical="center" wrapText="1"/>
    </xf>
    <xf numFmtId="179" fontId="24" fillId="35" borderId="14" xfId="1" applyNumberFormat="1" applyFont="1" applyFill="1" applyBorder="1" applyAlignment="1">
      <alignment horizontal="center" vertical="center"/>
    </xf>
    <xf numFmtId="0" fontId="36" fillId="35" borderId="0" xfId="2" applyFont="1" applyFill="1" applyAlignment="1" applyProtection="1">
      <alignment horizontal="center" vertical="center"/>
      <protection hidden="1"/>
    </xf>
    <xf numFmtId="0" fontId="31" fillId="35" borderId="0" xfId="2" applyFont="1" applyFill="1" applyAlignment="1" applyProtection="1">
      <alignment horizontal="center" vertical="center" wrapText="1"/>
      <protection hidden="1"/>
    </xf>
    <xf numFmtId="171" fontId="29" fillId="36" borderId="14" xfId="9" applyFont="1" applyFill="1" applyBorder="1" applyAlignment="1">
      <alignment horizontal="center" vertical="center" wrapText="1"/>
    </xf>
    <xf numFmtId="179" fontId="29" fillId="36" borderId="14" xfId="9" applyNumberFormat="1" applyFont="1" applyFill="1" applyBorder="1" applyAlignment="1">
      <alignment horizontal="center" vertical="center" wrapText="1"/>
    </xf>
    <xf numFmtId="0" fontId="31" fillId="35" borderId="0" xfId="2" applyFont="1" applyFill="1" applyAlignment="1" applyProtection="1">
      <alignment horizontal="center" vertical="center"/>
      <protection hidden="1"/>
    </xf>
    <xf numFmtId="179" fontId="31" fillId="35" borderId="14" xfId="1" applyNumberFormat="1" applyFont="1" applyFill="1" applyBorder="1" applyAlignment="1">
      <alignment horizontal="center" vertical="center"/>
    </xf>
    <xf numFmtId="167" fontId="31" fillId="35" borderId="0" xfId="1" applyFont="1" applyFill="1" applyAlignment="1" applyProtection="1">
      <alignment horizontal="center" vertical="center"/>
      <protection hidden="1"/>
    </xf>
    <xf numFmtId="0" fontId="31" fillId="35" borderId="14" xfId="4" applyFont="1" applyFill="1" applyBorder="1"/>
    <xf numFmtId="179" fontId="31" fillId="35" borderId="14" xfId="2" applyNumberFormat="1" applyFont="1" applyFill="1" applyBorder="1" applyAlignment="1" applyProtection="1">
      <alignment horizontal="center" vertical="center"/>
      <protection hidden="1"/>
    </xf>
    <xf numFmtId="179" fontId="39" fillId="35" borderId="14" xfId="1" applyNumberFormat="1" applyFont="1" applyFill="1" applyBorder="1" applyAlignment="1" applyProtection="1">
      <alignment horizontal="center" vertical="center"/>
      <protection hidden="1"/>
    </xf>
    <xf numFmtId="169" fontId="36" fillId="35" borderId="0" xfId="4" applyNumberFormat="1" applyFont="1" applyFill="1"/>
    <xf numFmtId="179" fontId="38" fillId="35" borderId="0" xfId="4" applyNumberFormat="1" applyFont="1" applyFill="1" applyAlignment="1">
      <alignment horizontal="center" vertical="center"/>
    </xf>
    <xf numFmtId="169" fontId="38" fillId="35" borderId="0" xfId="4" applyNumberFormat="1" applyFont="1" applyFill="1" applyAlignment="1">
      <alignment horizontal="center" vertical="center"/>
    </xf>
    <xf numFmtId="179" fontId="36" fillId="35" borderId="0" xfId="2" applyNumberFormat="1" applyFont="1" applyFill="1" applyAlignment="1" applyProtection="1">
      <alignment horizontal="center" vertical="center"/>
      <protection hidden="1"/>
    </xf>
    <xf numFmtId="0" fontId="31" fillId="35" borderId="14" xfId="2" applyFont="1" applyFill="1" applyBorder="1" applyAlignment="1" applyProtection="1">
      <alignment horizontal="center" vertical="center"/>
      <protection hidden="1"/>
    </xf>
    <xf numFmtId="179" fontId="31" fillId="35" borderId="0" xfId="2" applyNumberFormat="1" applyFont="1" applyFill="1" applyAlignment="1" applyProtection="1">
      <alignment horizontal="center" vertical="center"/>
      <protection hidden="1"/>
    </xf>
    <xf numFmtId="171" fontId="40" fillId="36" borderId="14" xfId="9" applyFont="1" applyFill="1" applyBorder="1" applyAlignment="1">
      <alignment horizontal="center" vertical="center" wrapText="1"/>
    </xf>
    <xf numFmtId="179" fontId="40" fillId="36" borderId="14" xfId="9" applyNumberFormat="1" applyFont="1" applyFill="1" applyBorder="1" applyAlignment="1">
      <alignment horizontal="center" vertical="center" wrapText="1"/>
    </xf>
    <xf numFmtId="0" fontId="36" fillId="35" borderId="14" xfId="4" applyFont="1" applyFill="1" applyBorder="1" applyAlignment="1">
      <alignment wrapText="1"/>
    </xf>
    <xf numFmtId="179" fontId="36" fillId="33" borderId="14" xfId="10" applyNumberFormat="1" applyFont="1" applyFill="1" applyBorder="1" applyAlignment="1">
      <alignment horizontal="center" vertical="center"/>
    </xf>
    <xf numFmtId="179" fontId="36" fillId="35" borderId="14" xfId="1" applyNumberFormat="1" applyFont="1" applyFill="1" applyBorder="1" applyAlignment="1" applyProtection="1">
      <alignment horizontal="center" vertical="center"/>
      <protection hidden="1"/>
    </xf>
    <xf numFmtId="167" fontId="36" fillId="35" borderId="0" xfId="1" applyFont="1" applyFill="1" applyAlignment="1" applyProtection="1">
      <alignment horizontal="center" vertical="center"/>
      <protection hidden="1"/>
    </xf>
    <xf numFmtId="0" fontId="36" fillId="35" borderId="14" xfId="4" applyFont="1" applyFill="1" applyBorder="1"/>
    <xf numFmtId="179" fontId="36" fillId="35" borderId="14" xfId="2" applyNumberFormat="1" applyFont="1" applyFill="1" applyBorder="1" applyAlignment="1" applyProtection="1">
      <alignment horizontal="center" vertical="center"/>
      <protection hidden="1"/>
    </xf>
    <xf numFmtId="179" fontId="38" fillId="35" borderId="14" xfId="1" applyNumberFormat="1" applyFont="1" applyFill="1" applyBorder="1" applyAlignment="1" applyProtection="1">
      <alignment horizontal="center" vertical="center"/>
      <protection hidden="1"/>
    </xf>
    <xf numFmtId="0" fontId="38" fillId="35" borderId="0" xfId="4" applyFont="1" applyFill="1" applyAlignment="1">
      <alignment horizontal="center"/>
    </xf>
    <xf numFmtId="0" fontId="38" fillId="35" borderId="0" xfId="4" applyFont="1" applyFill="1" applyAlignment="1">
      <alignment horizontal="center" vertical="center"/>
    </xf>
    <xf numFmtId="0" fontId="36" fillId="35" borderId="0" xfId="4" applyFont="1" applyFill="1"/>
    <xf numFmtId="179" fontId="36" fillId="35" borderId="0" xfId="10" applyNumberFormat="1" applyFont="1" applyFill="1" applyBorder="1" applyAlignment="1">
      <alignment horizontal="center" vertical="center"/>
    </xf>
    <xf numFmtId="167" fontId="36" fillId="35" borderId="0" xfId="10" applyFont="1" applyFill="1" applyBorder="1" applyAlignment="1">
      <alignment horizontal="center" vertical="center"/>
    </xf>
    <xf numFmtId="0" fontId="40" fillId="42" borderId="14" xfId="10" applyNumberFormat="1" applyFont="1" applyFill="1" applyBorder="1" applyAlignment="1">
      <alignment horizontal="center" vertical="center"/>
    </xf>
    <xf numFmtId="3" fontId="24" fillId="35" borderId="14" xfId="4" applyNumberFormat="1" applyFont="1" applyFill="1" applyBorder="1" applyAlignment="1">
      <alignment horizontal="center" vertical="center"/>
    </xf>
    <xf numFmtId="0" fontId="24" fillId="35" borderId="14" xfId="4" applyFont="1" applyFill="1" applyBorder="1" applyAlignment="1">
      <alignment horizontal="center" vertical="center"/>
    </xf>
    <xf numFmtId="179" fontId="24" fillId="35" borderId="14" xfId="1" applyNumberFormat="1" applyFont="1" applyFill="1" applyBorder="1" applyAlignment="1">
      <alignment horizontal="center" vertical="center" wrapText="1"/>
    </xf>
    <xf numFmtId="174" fontId="24" fillId="35" borderId="14" xfId="1" applyNumberFormat="1" applyFont="1" applyFill="1" applyBorder="1" applyAlignment="1">
      <alignment horizontal="center" vertical="center" wrapText="1"/>
    </xf>
    <xf numFmtId="10" fontId="24" fillId="35" borderId="14" xfId="11" applyNumberFormat="1" applyFont="1" applyFill="1" applyBorder="1" applyAlignment="1">
      <alignment horizontal="left" vertical="center" wrapText="1"/>
    </xf>
    <xf numFmtId="179" fontId="24" fillId="35" borderId="14" xfId="17" applyNumberFormat="1" applyFont="1" applyFill="1" applyBorder="1" applyAlignment="1">
      <alignment horizontal="center" vertical="center" wrapText="1"/>
    </xf>
    <xf numFmtId="3" fontId="24" fillId="35" borderId="14" xfId="3" applyNumberFormat="1" applyFont="1" applyFill="1" applyBorder="1" applyAlignment="1">
      <alignment horizontal="right" vertical="center" wrapText="1"/>
    </xf>
    <xf numFmtId="3" fontId="24" fillId="35" borderId="14" xfId="3" applyNumberFormat="1" applyFont="1" applyFill="1" applyBorder="1" applyAlignment="1">
      <alignment horizontal="left" vertical="center" wrapText="1"/>
    </xf>
    <xf numFmtId="179" fontId="24" fillId="35" borderId="14" xfId="3" applyNumberFormat="1" applyFont="1" applyFill="1" applyBorder="1" applyAlignment="1">
      <alignment horizontal="center" vertical="center" wrapText="1"/>
    </xf>
    <xf numFmtId="3" fontId="28" fillId="35" borderId="14" xfId="3" applyNumberFormat="1" applyFont="1" applyFill="1" applyBorder="1" applyAlignment="1">
      <alignment horizontal="left" vertical="center" wrapText="1"/>
    </xf>
    <xf numFmtId="179" fontId="28" fillId="35" borderId="14" xfId="3" applyNumberFormat="1" applyFont="1" applyFill="1" applyBorder="1" applyAlignment="1">
      <alignment horizontal="center" vertical="center" wrapText="1"/>
    </xf>
    <xf numFmtId="3" fontId="24" fillId="35" borderId="15" xfId="3" applyNumberFormat="1" applyFont="1" applyFill="1" applyBorder="1" applyAlignment="1">
      <alignment horizontal="left" vertical="center" wrapText="1"/>
    </xf>
    <xf numFmtId="179" fontId="24" fillId="35" borderId="15" xfId="3" applyNumberFormat="1" applyFont="1" applyFill="1" applyBorder="1" applyAlignment="1">
      <alignment horizontal="center" vertical="center" wrapText="1"/>
    </xf>
    <xf numFmtId="3" fontId="28" fillId="35" borderId="16" xfId="3" applyNumberFormat="1" applyFont="1" applyFill="1" applyBorder="1" applyAlignment="1">
      <alignment horizontal="center" vertical="center" wrapText="1"/>
    </xf>
    <xf numFmtId="179" fontId="28" fillId="35" borderId="17" xfId="3" applyNumberFormat="1" applyFont="1" applyFill="1" applyBorder="1" applyAlignment="1">
      <alignment horizontal="center" vertical="center" wrapText="1"/>
    </xf>
    <xf numFmtId="179" fontId="36" fillId="35" borderId="0" xfId="1" applyNumberFormat="1" applyFont="1" applyFill="1" applyAlignment="1" applyProtection="1">
      <alignment horizontal="center" vertical="center"/>
      <protection hidden="1"/>
    </xf>
    <xf numFmtId="0" fontId="38" fillId="35" borderId="0" xfId="2" applyFont="1" applyFill="1" applyAlignment="1" applyProtection="1">
      <alignment horizontal="center" vertical="center"/>
      <protection hidden="1"/>
    </xf>
    <xf numFmtId="179" fontId="31" fillId="34" borderId="14" xfId="15" applyNumberFormat="1" applyFont="1" applyFill="1" applyBorder="1" applyAlignment="1">
      <alignment horizontal="center" vertical="center"/>
    </xf>
    <xf numFmtId="179" fontId="31" fillId="34" borderId="14" xfId="1" applyNumberFormat="1" applyFont="1" applyFill="1" applyBorder="1" applyAlignment="1">
      <alignment horizontal="center" vertical="center"/>
    </xf>
    <xf numFmtId="3" fontId="22" fillId="36" borderId="14" xfId="3" applyNumberFormat="1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/>
    </xf>
    <xf numFmtId="179" fontId="24" fillId="35" borderId="14" xfId="18" applyNumberFormat="1" applyFont="1" applyFill="1" applyBorder="1" applyAlignment="1" applyProtection="1">
      <alignment horizontal="center" vertical="center"/>
      <protection locked="0" hidden="1"/>
    </xf>
    <xf numFmtId="174" fontId="24" fillId="35" borderId="14" xfId="1" applyNumberFormat="1" applyFont="1" applyFill="1" applyBorder="1" applyAlignment="1">
      <alignment horizontal="center" vertical="center"/>
    </xf>
    <xf numFmtId="173" fontId="24" fillId="35" borderId="14" xfId="17" applyNumberFormat="1" applyFont="1" applyFill="1" applyBorder="1" applyAlignment="1">
      <alignment horizontal="center" vertical="center"/>
    </xf>
    <xf numFmtId="0" fontId="22" fillId="42" borderId="14" xfId="0" applyFont="1" applyFill="1" applyBorder="1" applyAlignment="1">
      <alignment horizontal="center" vertical="center"/>
    </xf>
    <xf numFmtId="179" fontId="41" fillId="35" borderId="14" xfId="2" applyNumberFormat="1" applyFont="1" applyFill="1" applyBorder="1" applyAlignment="1" applyProtection="1">
      <alignment vertical="center"/>
      <protection hidden="1"/>
    </xf>
    <xf numFmtId="1" fontId="41" fillId="35" borderId="14" xfId="2" applyNumberFormat="1" applyFont="1" applyFill="1" applyBorder="1" applyAlignment="1" applyProtection="1">
      <alignment horizontal="center" vertical="center"/>
      <protection hidden="1"/>
    </xf>
    <xf numFmtId="179" fontId="37" fillId="35" borderId="14" xfId="2" applyNumberFormat="1" applyFont="1" applyFill="1" applyBorder="1" applyAlignment="1" applyProtection="1">
      <alignment horizontal="center" vertical="center"/>
      <protection hidden="1"/>
    </xf>
    <xf numFmtId="179" fontId="29" fillId="36" borderId="14" xfId="2" applyNumberFormat="1" applyFont="1" applyFill="1" applyBorder="1" applyAlignment="1" applyProtection="1">
      <alignment horizontal="center" vertical="center" wrapText="1"/>
      <protection hidden="1"/>
    </xf>
    <xf numFmtId="0" fontId="29" fillId="36" borderId="14" xfId="17" applyNumberFormat="1" applyFont="1" applyFill="1" applyBorder="1" applyAlignment="1" applyProtection="1">
      <alignment horizontal="center" vertical="center" wrapText="1"/>
      <protection hidden="1"/>
    </xf>
    <xf numFmtId="186" fontId="29" fillId="36" borderId="14" xfId="2" applyNumberFormat="1" applyFont="1" applyFill="1" applyBorder="1" applyAlignment="1" applyProtection="1">
      <alignment horizontal="center" vertical="center" wrapText="1"/>
      <protection hidden="1"/>
    </xf>
    <xf numFmtId="0" fontId="43" fillId="43" borderId="14" xfId="2" applyFont="1" applyFill="1" applyBorder="1" applyAlignment="1" applyProtection="1">
      <alignment horizontal="left" vertical="center" wrapText="1"/>
      <protection hidden="1"/>
    </xf>
    <xf numFmtId="179" fontId="44" fillId="43" borderId="14" xfId="18" applyNumberFormat="1" applyFont="1" applyFill="1" applyBorder="1" applyAlignment="1" applyProtection="1">
      <alignment horizontal="center" vertical="center"/>
      <protection hidden="1"/>
    </xf>
    <xf numFmtId="179" fontId="31" fillId="35" borderId="14" xfId="2" applyNumberFormat="1" applyFont="1" applyFill="1" applyBorder="1" applyAlignment="1" applyProtection="1">
      <alignment horizontal="center" vertical="center" wrapText="1"/>
      <protection hidden="1"/>
    </xf>
    <xf numFmtId="0" fontId="31" fillId="35" borderId="14" xfId="2" applyFont="1" applyFill="1" applyBorder="1" applyAlignment="1" applyProtection="1">
      <alignment horizontal="left" vertical="center" wrapText="1"/>
      <protection hidden="1"/>
    </xf>
    <xf numFmtId="179" fontId="31" fillId="35" borderId="14" xfId="18" applyNumberFormat="1" applyFont="1" applyFill="1" applyBorder="1" applyAlignment="1" applyProtection="1">
      <alignment horizontal="center" vertical="center"/>
      <protection hidden="1"/>
    </xf>
    <xf numFmtId="182" fontId="31" fillId="35" borderId="0" xfId="2" applyNumberFormat="1" applyFont="1" applyFill="1" applyAlignment="1" applyProtection="1">
      <alignment horizontal="center" vertical="center"/>
      <protection hidden="1"/>
    </xf>
    <xf numFmtId="0" fontId="31" fillId="35" borderId="0" xfId="2" applyFont="1" applyFill="1" applyAlignment="1" applyProtection="1">
      <alignment horizontal="left" vertical="center"/>
      <protection hidden="1"/>
    </xf>
    <xf numFmtId="179" fontId="31" fillId="35" borderId="14" xfId="18" applyNumberFormat="1" applyFont="1" applyFill="1" applyBorder="1" applyAlignment="1">
      <alignment horizontal="center" vertical="center" wrapText="1"/>
    </xf>
    <xf numFmtId="0" fontId="39" fillId="35" borderId="14" xfId="2" applyFont="1" applyFill="1" applyBorder="1" applyAlignment="1" applyProtection="1">
      <alignment horizontal="left" vertical="center" wrapText="1"/>
      <protection hidden="1"/>
    </xf>
    <xf numFmtId="179" fontId="31" fillId="35" borderId="0" xfId="18" applyNumberFormat="1" applyFont="1" applyFill="1" applyAlignment="1" applyProtection="1">
      <alignment horizontal="center" vertical="center"/>
      <protection hidden="1"/>
    </xf>
    <xf numFmtId="179" fontId="39" fillId="35" borderId="0" xfId="1" applyNumberFormat="1" applyFont="1" applyFill="1" applyBorder="1" applyAlignment="1" applyProtection="1">
      <alignment vertical="center"/>
      <protection hidden="1"/>
    </xf>
    <xf numFmtId="179" fontId="31" fillId="35" borderId="0" xfId="18" applyNumberFormat="1" applyFont="1" applyFill="1" applyBorder="1" applyAlignment="1" applyProtection="1">
      <alignment vertical="center"/>
      <protection hidden="1"/>
    </xf>
    <xf numFmtId="179" fontId="31" fillId="35" borderId="0" xfId="17" applyNumberFormat="1" applyFont="1" applyFill="1" applyBorder="1" applyAlignment="1" applyProtection="1">
      <alignment horizontal="center" vertical="center"/>
      <protection hidden="1"/>
    </xf>
    <xf numFmtId="0" fontId="29" fillId="42" borderId="14" xfId="2" applyFont="1" applyFill="1" applyBorder="1" applyAlignment="1" applyProtection="1">
      <alignment horizontal="center" vertical="center" wrapText="1"/>
      <protection hidden="1"/>
    </xf>
    <xf numFmtId="0" fontId="46" fillId="42" borderId="14" xfId="2" applyFont="1" applyFill="1" applyBorder="1" applyAlignment="1" applyProtection="1">
      <alignment horizontal="center" vertical="center" wrapText="1"/>
      <protection hidden="1"/>
    </xf>
    <xf numFmtId="179" fontId="29" fillId="44" borderId="14" xfId="2" applyNumberFormat="1" applyFont="1" applyFill="1" applyBorder="1" applyAlignment="1" applyProtection="1">
      <alignment horizontal="center" vertical="center" wrapText="1"/>
      <protection hidden="1"/>
    </xf>
    <xf numFmtId="177" fontId="30" fillId="0" borderId="20" xfId="18" applyNumberFormat="1" applyFont="1" applyBorder="1" applyAlignment="1">
      <alignment horizontal="right" vertical="center" wrapText="1"/>
    </xf>
    <xf numFmtId="177" fontId="30" fillId="0" borderId="14" xfId="18" applyNumberFormat="1" applyFont="1" applyBorder="1" applyAlignment="1">
      <alignment horizontal="right" vertical="center" wrapText="1"/>
    </xf>
    <xf numFmtId="177" fontId="30" fillId="0" borderId="21" xfId="18" applyNumberFormat="1" applyFont="1" applyBorder="1" applyAlignment="1">
      <alignment horizontal="right" vertical="center" wrapText="1"/>
    </xf>
    <xf numFmtId="0" fontId="33" fillId="39" borderId="14" xfId="0" applyFont="1" applyFill="1" applyBorder="1" applyAlignment="1">
      <alignment horizontal="center" vertical="center" wrapText="1"/>
    </xf>
    <xf numFmtId="0" fontId="35" fillId="41" borderId="23" xfId="0" applyFont="1" applyFill="1" applyBorder="1" applyAlignment="1">
      <alignment horizontal="center" vertical="center" wrapText="1"/>
    </xf>
    <xf numFmtId="0" fontId="33" fillId="38" borderId="14" xfId="0" applyFont="1" applyFill="1" applyBorder="1" applyAlignment="1">
      <alignment horizontal="center" vertical="center" wrapText="1"/>
    </xf>
    <xf numFmtId="0" fontId="34" fillId="0" borderId="14" xfId="0" applyFont="1" applyBorder="1"/>
    <xf numFmtId="179" fontId="31" fillId="35" borderId="30" xfId="18" applyNumberFormat="1" applyFont="1" applyFill="1" applyBorder="1" applyAlignment="1">
      <alignment horizontal="center" vertical="center" wrapText="1"/>
    </xf>
    <xf numFmtId="179" fontId="31" fillId="35" borderId="22" xfId="18" applyNumberFormat="1" applyFont="1" applyFill="1" applyBorder="1" applyAlignment="1" applyProtection="1">
      <alignment horizontal="center" vertical="center"/>
      <protection hidden="1"/>
    </xf>
    <xf numFmtId="179" fontId="46" fillId="46" borderId="22" xfId="18" applyNumberFormat="1" applyFont="1" applyFill="1" applyBorder="1" applyAlignment="1" applyProtection="1">
      <alignment horizontal="center" vertical="center"/>
      <protection hidden="1"/>
    </xf>
    <xf numFmtId="179" fontId="46" fillId="46" borderId="14" xfId="18" applyNumberFormat="1" applyFont="1" applyFill="1" applyBorder="1" applyAlignment="1" applyProtection="1">
      <alignment horizontal="center" vertical="center"/>
      <protection hidden="1"/>
    </xf>
    <xf numFmtId="179" fontId="46" fillId="42" borderId="24" xfId="18" applyNumberFormat="1" applyFont="1" applyFill="1" applyBorder="1" applyAlignment="1" applyProtection="1">
      <alignment horizontal="center" vertical="center"/>
      <protection hidden="1"/>
    </xf>
    <xf numFmtId="0" fontId="29" fillId="42" borderId="30" xfId="2" applyFont="1" applyFill="1" applyBorder="1" applyAlignment="1" applyProtection="1">
      <alignment horizontal="center" vertical="center" wrapText="1"/>
      <protection hidden="1"/>
    </xf>
    <xf numFmtId="179" fontId="29" fillId="36" borderId="26" xfId="18" applyNumberFormat="1" applyFont="1" applyFill="1" applyBorder="1" applyAlignment="1" applyProtection="1">
      <alignment horizontal="center" vertical="center" wrapText="1"/>
      <protection hidden="1"/>
    </xf>
    <xf numFmtId="0" fontId="29" fillId="42" borderId="27" xfId="2" applyFont="1" applyFill="1" applyBorder="1" applyAlignment="1" applyProtection="1">
      <alignment horizontal="center" vertical="center" wrapText="1"/>
      <protection hidden="1"/>
    </xf>
    <xf numFmtId="179" fontId="31" fillId="35" borderId="28" xfId="18" applyNumberFormat="1" applyFont="1" applyFill="1" applyBorder="1" applyAlignment="1" applyProtection="1">
      <alignment horizontal="center" vertical="center"/>
      <protection hidden="1"/>
    </xf>
    <xf numFmtId="0" fontId="31" fillId="35" borderId="30" xfId="2" applyFont="1" applyFill="1" applyBorder="1" applyAlignment="1" applyProtection="1">
      <alignment horizontal="left" vertical="center" wrapText="1"/>
      <protection hidden="1"/>
    </xf>
    <xf numFmtId="179" fontId="31" fillId="35" borderId="30" xfId="2" applyNumberFormat="1" applyFont="1" applyFill="1" applyBorder="1" applyAlignment="1" applyProtection="1">
      <alignment horizontal="center" vertical="center" wrapText="1"/>
      <protection hidden="1"/>
    </xf>
    <xf numFmtId="179" fontId="31" fillId="35" borderId="30" xfId="18" applyNumberFormat="1" applyFont="1" applyFill="1" applyBorder="1" applyAlignment="1" applyProtection="1">
      <alignment horizontal="center" vertical="center"/>
      <protection hidden="1"/>
    </xf>
    <xf numFmtId="179" fontId="46" fillId="42" borderId="32" xfId="18" applyNumberFormat="1" applyFont="1" applyFill="1" applyBorder="1" applyAlignment="1" applyProtection="1">
      <alignment horizontal="center" vertical="center"/>
      <protection hidden="1"/>
    </xf>
    <xf numFmtId="179" fontId="31" fillId="35" borderId="33" xfId="18" applyNumberFormat="1" applyFont="1" applyFill="1" applyBorder="1" applyAlignment="1" applyProtection="1">
      <alignment horizontal="center" vertical="center"/>
      <protection hidden="1"/>
    </xf>
    <xf numFmtId="179" fontId="31" fillId="35" borderId="31" xfId="18" applyNumberFormat="1" applyFont="1" applyFill="1" applyBorder="1" applyAlignment="1" applyProtection="1">
      <alignment horizontal="center" vertical="center"/>
      <protection hidden="1"/>
    </xf>
    <xf numFmtId="0" fontId="29" fillId="42" borderId="34" xfId="2" applyFont="1" applyFill="1" applyBorder="1" applyAlignment="1" applyProtection="1">
      <alignment horizontal="center" vertical="center" wrapText="1"/>
      <protection hidden="1"/>
    </xf>
    <xf numFmtId="0" fontId="43" fillId="35" borderId="23" xfId="2" applyFont="1" applyFill="1" applyBorder="1" applyAlignment="1" applyProtection="1">
      <alignment horizontal="left" vertical="center" wrapText="1"/>
      <protection hidden="1"/>
    </xf>
    <xf numFmtId="179" fontId="31" fillId="35" borderId="23" xfId="2" applyNumberFormat="1" applyFont="1" applyFill="1" applyBorder="1" applyAlignment="1" applyProtection="1">
      <alignment horizontal="center" vertical="center" wrapText="1"/>
      <protection hidden="1"/>
    </xf>
    <xf numFmtId="179" fontId="44" fillId="35" borderId="23" xfId="18" applyNumberFormat="1" applyFont="1" applyFill="1" applyBorder="1" applyAlignment="1" applyProtection="1">
      <alignment horizontal="center" vertical="center"/>
      <protection hidden="1"/>
    </xf>
    <xf numFmtId="179" fontId="31" fillId="35" borderId="23" xfId="18" applyNumberFormat="1" applyFont="1" applyFill="1" applyBorder="1" applyAlignment="1" applyProtection="1">
      <alignment horizontal="center" vertical="center"/>
      <protection hidden="1"/>
    </xf>
    <xf numFmtId="179" fontId="46" fillId="42" borderId="18" xfId="18" applyNumberFormat="1" applyFont="1" applyFill="1" applyBorder="1" applyAlignment="1" applyProtection="1">
      <alignment horizontal="center" vertical="center"/>
      <protection hidden="1"/>
    </xf>
    <xf numFmtId="179" fontId="31" fillId="35" borderId="34" xfId="18" applyNumberFormat="1" applyFont="1" applyFill="1" applyBorder="1" applyAlignment="1">
      <alignment horizontal="center" vertical="center" wrapText="1"/>
    </xf>
    <xf numFmtId="179" fontId="31" fillId="35" borderId="23" xfId="18" applyNumberFormat="1" applyFont="1" applyFill="1" applyBorder="1" applyAlignment="1">
      <alignment horizontal="center" vertical="center" wrapText="1"/>
    </xf>
    <xf numFmtId="179" fontId="31" fillId="35" borderId="35" xfId="18" applyNumberFormat="1" applyFont="1" applyFill="1" applyBorder="1" applyAlignment="1">
      <alignment horizontal="center" vertical="center" wrapText="1"/>
    </xf>
    <xf numFmtId="0" fontId="29" fillId="42" borderId="23" xfId="2" applyFont="1" applyFill="1" applyBorder="1" applyAlignment="1" applyProtection="1">
      <alignment horizontal="center" vertical="center" wrapText="1"/>
      <protection hidden="1"/>
    </xf>
    <xf numFmtId="179" fontId="31" fillId="35" borderId="35" xfId="10" applyNumberFormat="1" applyFont="1" applyFill="1" applyBorder="1" applyAlignment="1">
      <alignment horizontal="center" vertical="center" wrapText="1"/>
    </xf>
    <xf numFmtId="179" fontId="31" fillId="35" borderId="19" xfId="18" applyNumberFormat="1" applyFont="1" applyFill="1" applyBorder="1" applyAlignment="1" applyProtection="1">
      <alignment horizontal="center" vertical="center"/>
      <protection hidden="1"/>
    </xf>
    <xf numFmtId="179" fontId="31" fillId="35" borderId="35" xfId="18" applyNumberFormat="1" applyFont="1" applyFill="1" applyBorder="1" applyAlignment="1" applyProtection="1">
      <alignment horizontal="center" vertical="center"/>
      <protection hidden="1"/>
    </xf>
    <xf numFmtId="179" fontId="29" fillId="36" borderId="36" xfId="2" applyNumberFormat="1" applyFont="1" applyFill="1" applyBorder="1" applyAlignment="1" applyProtection="1">
      <alignment horizontal="center" vertical="center" wrapText="1"/>
      <protection hidden="1"/>
    </xf>
    <xf numFmtId="179" fontId="29" fillId="36" borderId="36" xfId="18" applyNumberFormat="1" applyFont="1" applyFill="1" applyBorder="1" applyAlignment="1" applyProtection="1">
      <alignment horizontal="center" vertical="center" wrapText="1"/>
      <protection hidden="1"/>
    </xf>
    <xf numFmtId="179" fontId="29" fillId="36" borderId="37" xfId="18" applyNumberFormat="1" applyFont="1" applyFill="1" applyBorder="1" applyAlignment="1" applyProtection="1">
      <alignment horizontal="center" vertical="center" wrapText="1"/>
      <protection hidden="1"/>
    </xf>
    <xf numFmtId="179" fontId="47" fillId="33" borderId="16" xfId="18" applyNumberFormat="1" applyFont="1" applyFill="1" applyBorder="1" applyAlignment="1" applyProtection="1">
      <alignment horizontal="center" vertical="center" wrapText="1"/>
      <protection hidden="1"/>
    </xf>
    <xf numFmtId="179" fontId="47" fillId="33" borderId="36" xfId="18" applyNumberFormat="1" applyFont="1" applyFill="1" applyBorder="1" applyAlignment="1" applyProtection="1">
      <alignment horizontal="center" vertical="center" wrapText="1"/>
      <protection hidden="1"/>
    </xf>
    <xf numFmtId="179" fontId="47" fillId="33" borderId="17" xfId="18" applyNumberFormat="1" applyFont="1" applyFill="1" applyBorder="1" applyAlignment="1" applyProtection="1">
      <alignment horizontal="center" vertical="center" wrapText="1"/>
      <protection hidden="1"/>
    </xf>
    <xf numFmtId="179" fontId="29" fillId="45" borderId="16" xfId="18" applyNumberFormat="1" applyFont="1" applyFill="1" applyBorder="1" applyAlignment="1" applyProtection="1">
      <alignment horizontal="center" vertical="center" wrapText="1"/>
      <protection hidden="1"/>
    </xf>
    <xf numFmtId="179" fontId="29" fillId="45" borderId="36" xfId="18" applyNumberFormat="1" applyFont="1" applyFill="1" applyBorder="1" applyAlignment="1" applyProtection="1">
      <alignment horizontal="center" vertical="center" wrapText="1"/>
      <protection hidden="1"/>
    </xf>
    <xf numFmtId="179" fontId="29" fillId="45" borderId="17" xfId="18" applyNumberFormat="1" applyFont="1" applyFill="1" applyBorder="1" applyAlignment="1" applyProtection="1">
      <alignment horizontal="center" vertical="center" wrapText="1"/>
      <protection hidden="1"/>
    </xf>
    <xf numFmtId="179" fontId="29" fillId="36" borderId="38" xfId="18" applyNumberFormat="1" applyFont="1" applyFill="1" applyBorder="1" applyAlignment="1" applyProtection="1">
      <alignment horizontal="center" vertical="center" wrapText="1"/>
      <protection hidden="1"/>
    </xf>
    <xf numFmtId="179" fontId="29" fillId="36" borderId="17" xfId="18" applyNumberFormat="1" applyFont="1" applyFill="1" applyBorder="1" applyAlignment="1" applyProtection="1">
      <alignment horizontal="center" vertical="center" wrapText="1"/>
      <protection hidden="1"/>
    </xf>
    <xf numFmtId="0" fontId="31" fillId="35" borderId="25" xfId="2" applyFont="1" applyFill="1" applyBorder="1" applyAlignment="1" applyProtection="1">
      <alignment horizontal="left" vertical="center"/>
      <protection hidden="1"/>
    </xf>
    <xf numFmtId="9" fontId="29" fillId="42" borderId="26" xfId="17" applyFont="1" applyFill="1" applyBorder="1" applyAlignment="1" applyProtection="1">
      <alignment horizontal="center" vertical="center" wrapText="1"/>
      <protection hidden="1"/>
    </xf>
    <xf numFmtId="0" fontId="39" fillId="35" borderId="27" xfId="4" applyFont="1" applyFill="1" applyBorder="1" applyAlignment="1">
      <alignment horizontal="left" vertical="center"/>
    </xf>
    <xf numFmtId="0" fontId="29" fillId="42" borderId="28" xfId="2" applyFont="1" applyFill="1" applyBorder="1" applyAlignment="1" applyProtection="1">
      <alignment horizontal="center" vertical="center" wrapText="1"/>
      <protection hidden="1"/>
    </xf>
    <xf numFmtId="0" fontId="39" fillId="35" borderId="29" xfId="4" applyFont="1" applyFill="1" applyBorder="1" applyAlignment="1">
      <alignment horizontal="left" vertical="center"/>
    </xf>
    <xf numFmtId="0" fontId="39" fillId="35" borderId="31" xfId="4" applyFont="1" applyFill="1" applyBorder="1" applyAlignment="1">
      <alignment horizontal="center" vertical="center"/>
    </xf>
    <xf numFmtId="179" fontId="31" fillId="35" borderId="26" xfId="18" applyNumberFormat="1" applyFont="1" applyFill="1" applyBorder="1" applyAlignment="1" applyProtection="1">
      <alignment horizontal="center" vertical="center"/>
      <protection hidden="1"/>
    </xf>
    <xf numFmtId="0" fontId="31" fillId="35" borderId="27" xfId="2" applyFont="1" applyFill="1" applyBorder="1" applyAlignment="1" applyProtection="1">
      <alignment horizontal="left" vertical="center"/>
      <protection hidden="1"/>
    </xf>
    <xf numFmtId="0" fontId="29" fillId="42" borderId="27" xfId="2" applyFont="1" applyFill="1" applyBorder="1" applyAlignment="1" applyProtection="1">
      <alignment horizontal="left" vertical="center"/>
      <protection hidden="1"/>
    </xf>
    <xf numFmtId="179" fontId="29" fillId="42" borderId="28" xfId="18" applyNumberFormat="1" applyFont="1" applyFill="1" applyBorder="1" applyAlignment="1" applyProtection="1">
      <alignment horizontal="center" vertical="center"/>
      <protection hidden="1"/>
    </xf>
    <xf numFmtId="0" fontId="39" fillId="35" borderId="27" xfId="2" applyFont="1" applyFill="1" applyBorder="1" applyAlignment="1" applyProtection="1">
      <alignment horizontal="left" vertical="center"/>
      <protection hidden="1"/>
    </xf>
    <xf numFmtId="179" fontId="39" fillId="35" borderId="28" xfId="18" applyNumberFormat="1" applyFont="1" applyFill="1" applyBorder="1" applyAlignment="1" applyProtection="1">
      <alignment horizontal="center" vertical="center"/>
      <protection hidden="1"/>
    </xf>
    <xf numFmtId="0" fontId="31" fillId="35" borderId="29" xfId="2" applyFont="1" applyFill="1" applyBorder="1" applyAlignment="1" applyProtection="1">
      <alignment horizontal="left" vertical="center"/>
      <protection hidden="1"/>
    </xf>
    <xf numFmtId="185" fontId="31" fillId="35" borderId="31" xfId="17" applyNumberFormat="1" applyFont="1" applyFill="1" applyBorder="1" applyAlignment="1" applyProtection="1">
      <alignment horizontal="center" vertical="center"/>
      <protection hidden="1"/>
    </xf>
    <xf numFmtId="0" fontId="29" fillId="42" borderId="25" xfId="2" applyFont="1" applyFill="1" applyBorder="1" applyAlignment="1" applyProtection="1">
      <alignment horizontal="left" vertical="center"/>
      <protection hidden="1"/>
    </xf>
    <xf numFmtId="179" fontId="29" fillId="42" borderId="26" xfId="18" applyNumberFormat="1" applyFont="1" applyFill="1" applyBorder="1" applyAlignment="1" applyProtection="1">
      <alignment horizontal="center" vertical="center"/>
      <protection hidden="1"/>
    </xf>
    <xf numFmtId="9" fontId="31" fillId="35" borderId="31" xfId="17" applyFont="1" applyFill="1" applyBorder="1" applyAlignment="1" applyProtection="1">
      <alignment horizontal="center" vertical="center"/>
      <protection hidden="1"/>
    </xf>
    <xf numFmtId="179" fontId="29" fillId="36" borderId="25" xfId="18" applyNumberFormat="1" applyFont="1" applyFill="1" applyBorder="1" applyAlignment="1" applyProtection="1">
      <alignment horizontal="center" vertical="center" wrapText="1"/>
      <protection hidden="1"/>
    </xf>
    <xf numFmtId="0" fontId="31" fillId="35" borderId="27" xfId="2" applyFont="1" applyFill="1" applyBorder="1" applyAlignment="1" applyProtection="1">
      <alignment horizontal="center" vertical="center"/>
      <protection hidden="1"/>
    </xf>
    <xf numFmtId="173" fontId="31" fillId="35" borderId="28" xfId="17" applyNumberFormat="1" applyFont="1" applyFill="1" applyBorder="1" applyAlignment="1" applyProtection="1">
      <alignment horizontal="center" vertical="center"/>
      <protection hidden="1"/>
    </xf>
    <xf numFmtId="0" fontId="31" fillId="35" borderId="29" xfId="2" applyFont="1" applyFill="1" applyBorder="1" applyAlignment="1" applyProtection="1">
      <alignment horizontal="center" vertical="center"/>
      <protection hidden="1"/>
    </xf>
    <xf numFmtId="173" fontId="31" fillId="35" borderId="31" xfId="17" applyNumberFormat="1" applyFont="1" applyFill="1" applyBorder="1" applyAlignment="1" applyProtection="1">
      <alignment horizontal="center" vertical="center"/>
      <protection hidden="1"/>
    </xf>
    <xf numFmtId="179" fontId="36" fillId="35" borderId="14" xfId="12" applyNumberFormat="1" applyFont="1" applyFill="1" applyBorder="1" applyAlignment="1">
      <alignment horizontal="center" vertical="center" wrapText="1"/>
    </xf>
    <xf numFmtId="179" fontId="36" fillId="35" borderId="14" xfId="15" applyNumberFormat="1" applyFont="1" applyFill="1" applyBorder="1" applyAlignment="1">
      <alignment horizontal="center" vertical="center" wrapText="1"/>
    </xf>
    <xf numFmtId="179" fontId="38" fillId="35" borderId="14" xfId="2" applyNumberFormat="1" applyFont="1" applyFill="1" applyBorder="1" applyAlignment="1" applyProtection="1">
      <alignment horizontal="center" vertical="center"/>
      <protection hidden="1"/>
    </xf>
    <xf numFmtId="179" fontId="36" fillId="35" borderId="22" xfId="12" applyNumberFormat="1" applyFont="1" applyFill="1" applyBorder="1" applyAlignment="1">
      <alignment horizontal="center" vertical="center" wrapText="1"/>
    </xf>
    <xf numFmtId="179" fontId="22" fillId="42" borderId="14" xfId="1" applyNumberFormat="1" applyFont="1" applyFill="1" applyBorder="1" applyAlignment="1">
      <alignment horizontal="center" vertical="center"/>
    </xf>
    <xf numFmtId="174" fontId="22" fillId="42" borderId="14" xfId="5" applyNumberFormat="1" applyFont="1" applyFill="1" applyBorder="1" applyAlignment="1" applyProtection="1">
      <alignment horizontal="right" vertical="center"/>
      <protection hidden="1"/>
    </xf>
    <xf numFmtId="0" fontId="48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center" wrapText="1"/>
    </xf>
    <xf numFmtId="9" fontId="48" fillId="0" borderId="14" xfId="17" applyFont="1" applyBorder="1" applyAlignment="1">
      <alignment horizontal="center" vertical="center" wrapText="1"/>
    </xf>
    <xf numFmtId="0" fontId="48" fillId="0" borderId="0" xfId="0" applyFont="1"/>
    <xf numFmtId="9" fontId="49" fillId="0" borderId="0" xfId="17" applyFont="1" applyBorder="1" applyAlignment="1">
      <alignment horizontal="center" vertical="center" wrapText="1"/>
    </xf>
    <xf numFmtId="179" fontId="48" fillId="0" borderId="14" xfId="18" applyNumberFormat="1" applyFont="1" applyBorder="1" applyAlignment="1">
      <alignment horizontal="center" vertical="center" wrapText="1"/>
    </xf>
    <xf numFmtId="44" fontId="48" fillId="0" borderId="0" xfId="18" applyFont="1" applyBorder="1" applyAlignment="1">
      <alignment horizontal="right" vertical="center" wrapText="1"/>
    </xf>
    <xf numFmtId="177" fontId="48" fillId="0" borderId="14" xfId="18" applyNumberFormat="1" applyFont="1" applyBorder="1" applyAlignment="1">
      <alignment horizontal="right" vertical="center" wrapText="1"/>
    </xf>
    <xf numFmtId="177" fontId="48" fillId="0" borderId="0" xfId="18" applyNumberFormat="1" applyFont="1" applyBorder="1" applyAlignment="1">
      <alignment horizontal="right" vertical="center" wrapText="1"/>
    </xf>
    <xf numFmtId="179" fontId="49" fillId="36" borderId="11" xfId="9" applyNumberFormat="1" applyFont="1" applyFill="1" applyBorder="1" applyAlignment="1">
      <alignment horizontal="center" vertical="center" wrapText="1"/>
    </xf>
    <xf numFmtId="0" fontId="49" fillId="0" borderId="10" xfId="73" applyNumberFormat="1" applyFont="1" applyFill="1" applyBorder="1" applyAlignment="1" applyProtection="1">
      <alignment horizontal="center" vertical="center"/>
    </xf>
    <xf numFmtId="0" fontId="49" fillId="0" borderId="0" xfId="73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vertical="center"/>
    </xf>
    <xf numFmtId="180" fontId="49" fillId="0" borderId="0" xfId="73" applyNumberFormat="1" applyFont="1" applyFill="1" applyBorder="1" applyAlignment="1" applyProtection="1">
      <alignment horizontal="center" vertical="center"/>
    </xf>
    <xf numFmtId="166" fontId="49" fillId="0" borderId="0" xfId="73" applyFont="1" applyFill="1" applyBorder="1" applyAlignment="1" applyProtection="1">
      <alignment horizontal="center" vertical="center"/>
    </xf>
    <xf numFmtId="0" fontId="48" fillId="0" borderId="0" xfId="0" applyFont="1" applyAlignment="1">
      <alignment wrapText="1"/>
    </xf>
    <xf numFmtId="0" fontId="48" fillId="0" borderId="10" xfId="0" applyFont="1" applyBorder="1" applyAlignment="1">
      <alignment horizontal="left" vertical="center" wrapText="1"/>
    </xf>
    <xf numFmtId="0" fontId="48" fillId="0" borderId="10" xfId="0" applyFont="1" applyBorder="1" applyAlignment="1" applyProtection="1">
      <alignment vertical="center" wrapText="1"/>
      <protection locked="0"/>
    </xf>
    <xf numFmtId="42" fontId="48" fillId="0" borderId="10" xfId="25" applyFont="1" applyFill="1" applyBorder="1" applyAlignment="1" applyProtection="1">
      <alignment horizontal="left" vertical="center"/>
    </xf>
    <xf numFmtId="179" fontId="48" fillId="35" borderId="10" xfId="73" applyNumberFormat="1" applyFont="1" applyFill="1" applyBorder="1" applyAlignment="1">
      <alignment horizontal="center" vertical="center"/>
    </xf>
    <xf numFmtId="49" fontId="48" fillId="0" borderId="10" xfId="0" applyNumberFormat="1" applyFont="1" applyBorder="1" applyAlignment="1">
      <alignment horizontal="left" vertical="center" wrapText="1"/>
    </xf>
    <xf numFmtId="179" fontId="48" fillId="0" borderId="14" xfId="1" applyNumberFormat="1" applyFont="1" applyBorder="1" applyAlignment="1">
      <alignment horizontal="center" vertical="center" wrapText="1"/>
    </xf>
    <xf numFmtId="0" fontId="49" fillId="0" borderId="14" xfId="73" applyNumberFormat="1" applyFont="1" applyFill="1" applyBorder="1" applyAlignment="1" applyProtection="1">
      <alignment horizontal="center" vertical="center"/>
    </xf>
    <xf numFmtId="0" fontId="49" fillId="0" borderId="14" xfId="0" applyFont="1" applyBorder="1" applyAlignment="1">
      <alignment vertical="center"/>
    </xf>
    <xf numFmtId="180" fontId="49" fillId="0" borderId="14" xfId="73" applyNumberFormat="1" applyFont="1" applyFill="1" applyBorder="1" applyAlignment="1" applyProtection="1">
      <alignment horizontal="center" vertical="center"/>
    </xf>
    <xf numFmtId="179" fontId="49" fillId="0" borderId="14" xfId="73" applyNumberFormat="1" applyFont="1" applyFill="1" applyBorder="1" applyAlignment="1" applyProtection="1">
      <alignment horizontal="center" vertical="center"/>
    </xf>
    <xf numFmtId="179" fontId="33" fillId="36" borderId="14" xfId="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79" fontId="48" fillId="0" borderId="24" xfId="18" applyNumberFormat="1" applyFont="1" applyBorder="1" applyAlignment="1">
      <alignment horizontal="center" vertical="center" wrapText="1"/>
    </xf>
    <xf numFmtId="9" fontId="49" fillId="0" borderId="14" xfId="17" applyFont="1" applyBorder="1" applyAlignment="1">
      <alignment horizontal="center" vertical="center" wrapText="1"/>
    </xf>
    <xf numFmtId="177" fontId="30" fillId="0" borderId="14" xfId="18" applyNumberFormat="1" applyFont="1" applyFill="1" applyBorder="1" applyAlignment="1">
      <alignment horizontal="right" vertical="center" wrapText="1"/>
    </xf>
    <xf numFmtId="184" fontId="48" fillId="0" borderId="14" xfId="17" applyNumberFormat="1" applyFont="1" applyBorder="1" applyAlignment="1">
      <alignment horizontal="center" vertical="center" wrapText="1"/>
    </xf>
    <xf numFmtId="181" fontId="49" fillId="0" borderId="14" xfId="73" applyNumberFormat="1" applyFont="1" applyFill="1" applyBorder="1" applyAlignment="1" applyProtection="1">
      <alignment horizontal="center" vertical="center"/>
    </xf>
    <xf numFmtId="0" fontId="49" fillId="0" borderId="14" xfId="0" applyFont="1" applyBorder="1" applyAlignment="1">
      <alignment horizontal="center" vertical="center" wrapText="1"/>
    </xf>
    <xf numFmtId="181" fontId="33" fillId="42" borderId="14" xfId="73" applyNumberFormat="1" applyFont="1" applyFill="1" applyBorder="1" applyAlignment="1" applyProtection="1">
      <alignment horizontal="center" vertical="center"/>
    </xf>
    <xf numFmtId="173" fontId="49" fillId="37" borderId="14" xfId="17" applyNumberFormat="1" applyFont="1" applyFill="1" applyBorder="1" applyAlignment="1" applyProtection="1">
      <alignment horizontal="center" vertical="center"/>
    </xf>
    <xf numFmtId="0" fontId="48" fillId="0" borderId="14" xfId="0" applyFont="1" applyBorder="1" applyAlignment="1" applyProtection="1">
      <alignment vertical="center" wrapText="1"/>
      <protection locked="0"/>
    </xf>
    <xf numFmtId="179" fontId="48" fillId="35" borderId="14" xfId="73" applyNumberFormat="1" applyFont="1" applyFill="1" applyBorder="1" applyAlignment="1">
      <alignment horizontal="center" vertical="center"/>
    </xf>
    <xf numFmtId="49" fontId="48" fillId="0" borderId="14" xfId="0" applyNumberFormat="1" applyFont="1" applyBorder="1" applyAlignment="1">
      <alignment horizontal="left" vertical="center" wrapText="1"/>
    </xf>
    <xf numFmtId="179" fontId="49" fillId="0" borderId="14" xfId="1" applyNumberFormat="1" applyFont="1" applyFill="1" applyBorder="1" applyAlignment="1" applyProtection="1">
      <alignment horizontal="center" vertical="center"/>
    </xf>
    <xf numFmtId="179" fontId="49" fillId="36" borderId="15" xfId="9" applyNumberFormat="1" applyFont="1" applyFill="1" applyBorder="1" applyAlignment="1">
      <alignment horizontal="center" vertical="center" wrapText="1"/>
    </xf>
    <xf numFmtId="187" fontId="33" fillId="36" borderId="14" xfId="9" applyNumberFormat="1" applyFont="1" applyFill="1" applyBorder="1" applyAlignment="1">
      <alignment horizontal="center" vertical="center" wrapText="1"/>
    </xf>
    <xf numFmtId="187" fontId="34" fillId="0" borderId="0" xfId="0" applyNumberFormat="1" applyFont="1" applyAlignment="1">
      <alignment horizontal="center"/>
    </xf>
    <xf numFmtId="187" fontId="48" fillId="0" borderId="0" xfId="0" applyNumberFormat="1" applyFont="1" applyAlignment="1">
      <alignment horizontal="center"/>
    </xf>
    <xf numFmtId="187" fontId="49" fillId="0" borderId="14" xfId="73" applyNumberFormat="1" applyFont="1" applyFill="1" applyBorder="1" applyAlignment="1" applyProtection="1">
      <alignment horizontal="center" vertical="center"/>
    </xf>
    <xf numFmtId="1" fontId="29" fillId="42" borderId="14" xfId="4" applyNumberFormat="1" applyFont="1" applyFill="1" applyBorder="1" applyAlignment="1">
      <alignment horizontal="center"/>
    </xf>
    <xf numFmtId="164" fontId="48" fillId="0" borderId="14" xfId="18" applyNumberFormat="1" applyFont="1" applyBorder="1" applyAlignment="1">
      <alignment horizontal="center" vertical="center" wrapText="1"/>
    </xf>
    <xf numFmtId="179" fontId="48" fillId="0" borderId="15" xfId="18" applyNumberFormat="1" applyFont="1" applyBorder="1" applyAlignment="1">
      <alignment horizontal="center" vertical="center" wrapText="1"/>
    </xf>
    <xf numFmtId="44" fontId="48" fillId="0" borderId="14" xfId="18" applyFont="1" applyBorder="1" applyAlignment="1">
      <alignment horizontal="right" vertical="center" wrapText="1"/>
    </xf>
    <xf numFmtId="184" fontId="48" fillId="0" borderId="14" xfId="17" applyNumberFormat="1" applyFont="1" applyBorder="1" applyAlignment="1">
      <alignment horizontal="right" vertical="center" wrapText="1"/>
    </xf>
    <xf numFmtId="177" fontId="30" fillId="0" borderId="39" xfId="18" applyNumberFormat="1" applyFont="1" applyBorder="1" applyAlignment="1">
      <alignment horizontal="right" vertical="center" wrapText="1"/>
    </xf>
    <xf numFmtId="177" fontId="30" fillId="0" borderId="0" xfId="18" applyNumberFormat="1" applyFont="1" applyBorder="1" applyAlignment="1">
      <alignment horizontal="right" vertical="center" wrapText="1"/>
    </xf>
    <xf numFmtId="179" fontId="48" fillId="0" borderId="0" xfId="1" applyNumberFormat="1" applyFont="1" applyBorder="1" applyAlignment="1">
      <alignment horizontal="center" vertical="center" wrapText="1"/>
    </xf>
    <xf numFmtId="177" fontId="30" fillId="0" borderId="0" xfId="18" applyNumberFormat="1" applyFont="1" applyFill="1" applyBorder="1" applyAlignment="1">
      <alignment horizontal="right" vertical="center" wrapText="1"/>
    </xf>
    <xf numFmtId="179" fontId="48" fillId="0" borderId="14" xfId="25" applyNumberFormat="1" applyFont="1" applyFill="1" applyBorder="1" applyAlignment="1" applyProtection="1">
      <alignment horizontal="center" vertical="center"/>
    </xf>
    <xf numFmtId="9" fontId="48" fillId="0" borderId="14" xfId="0" applyNumberFormat="1" applyFont="1" applyBorder="1" applyAlignment="1">
      <alignment horizontal="center" vertical="center" wrapText="1"/>
    </xf>
    <xf numFmtId="0" fontId="35" fillId="41" borderId="24" xfId="0" applyFont="1" applyFill="1" applyBorder="1" applyAlignment="1">
      <alignment horizontal="center" vertical="center" wrapText="1"/>
    </xf>
    <xf numFmtId="179" fontId="48" fillId="0" borderId="23" xfId="18" applyNumberFormat="1" applyFont="1" applyBorder="1" applyAlignment="1">
      <alignment horizontal="center" vertical="center" wrapText="1"/>
    </xf>
    <xf numFmtId="179" fontId="48" fillId="0" borderId="0" xfId="18" applyNumberFormat="1" applyFont="1" applyBorder="1" applyAlignment="1">
      <alignment horizontal="center" vertical="center" wrapText="1"/>
    </xf>
    <xf numFmtId="179" fontId="48" fillId="40" borderId="0" xfId="18" applyNumberFormat="1" applyFont="1" applyFill="1" applyBorder="1" applyAlignment="1">
      <alignment horizontal="center" vertical="center" wrapText="1"/>
    </xf>
    <xf numFmtId="179" fontId="49" fillId="36" borderId="40" xfId="9" applyNumberFormat="1" applyFont="1" applyFill="1" applyBorder="1" applyAlignment="1">
      <alignment horizontal="center" vertical="center" wrapText="1"/>
    </xf>
    <xf numFmtId="0" fontId="49" fillId="0" borderId="41" xfId="0" applyFont="1" applyBorder="1" applyAlignment="1">
      <alignment vertical="center"/>
    </xf>
    <xf numFmtId="179" fontId="49" fillId="36" borderId="14" xfId="9" applyNumberFormat="1" applyFont="1" applyFill="1" applyBorder="1" applyAlignment="1">
      <alignment horizontal="center" vertical="center" wrapText="1"/>
    </xf>
    <xf numFmtId="166" fontId="49" fillId="0" borderId="14" xfId="73" applyFont="1" applyFill="1" applyBorder="1" applyAlignment="1" applyProtection="1">
      <alignment horizontal="center" vertical="center"/>
    </xf>
    <xf numFmtId="166" fontId="49" fillId="0" borderId="14" xfId="73" applyFont="1" applyFill="1" applyBorder="1" applyAlignment="1" applyProtection="1">
      <alignment horizontal="left" vertical="center"/>
    </xf>
    <xf numFmtId="181" fontId="49" fillId="37" borderId="14" xfId="73" applyNumberFormat="1" applyFont="1" applyFill="1" applyBorder="1" applyAlignment="1" applyProtection="1">
      <alignment horizontal="center" vertical="center"/>
    </xf>
    <xf numFmtId="183" fontId="49" fillId="0" borderId="14" xfId="73" applyNumberFormat="1" applyFont="1" applyFill="1" applyBorder="1" applyAlignment="1" applyProtection="1">
      <alignment horizontal="left" vertical="center"/>
    </xf>
    <xf numFmtId="177" fontId="48" fillId="0" borderId="14" xfId="18" applyNumberFormat="1" applyFont="1" applyFill="1" applyBorder="1" applyAlignment="1">
      <alignment horizontal="right" vertical="center" wrapText="1"/>
    </xf>
    <xf numFmtId="185" fontId="22" fillId="42" borderId="14" xfId="17" applyNumberFormat="1" applyFont="1" applyFill="1" applyBorder="1" applyAlignment="1">
      <alignment horizontal="center" vertical="center" wrapText="1"/>
    </xf>
    <xf numFmtId="179" fontId="41" fillId="35" borderId="18" xfId="2" applyNumberFormat="1" applyFont="1" applyFill="1" applyBorder="1" applyAlignment="1" applyProtection="1">
      <alignment vertical="center"/>
      <protection hidden="1"/>
    </xf>
    <xf numFmtId="179" fontId="31" fillId="33" borderId="23" xfId="18" applyNumberFormat="1" applyFont="1" applyFill="1" applyBorder="1" applyAlignment="1" applyProtection="1">
      <alignment horizontal="center" vertical="center"/>
      <protection hidden="1"/>
    </xf>
    <xf numFmtId="0" fontId="29" fillId="42" borderId="29" xfId="2" applyFont="1" applyFill="1" applyBorder="1" applyAlignment="1" applyProtection="1">
      <alignment horizontal="center" vertical="center" wrapText="1"/>
      <protection hidden="1"/>
    </xf>
    <xf numFmtId="179" fontId="31" fillId="33" borderId="43" xfId="18" applyNumberFormat="1" applyFont="1" applyFill="1" applyBorder="1" applyAlignment="1" applyProtection="1">
      <alignment horizontal="center" vertical="center"/>
      <protection hidden="1"/>
    </xf>
    <xf numFmtId="9" fontId="48" fillId="0" borderId="14" xfId="17" applyFont="1" applyFill="1" applyBorder="1" applyAlignment="1">
      <alignment horizontal="center" vertical="center" wrapText="1"/>
    </xf>
    <xf numFmtId="179" fontId="48" fillId="0" borderId="14" xfId="18" applyNumberFormat="1" applyFont="1" applyFill="1" applyBorder="1" applyAlignment="1">
      <alignment horizontal="center" vertical="center" wrapText="1"/>
    </xf>
    <xf numFmtId="0" fontId="52" fillId="39" borderId="12" xfId="0" applyFont="1" applyFill="1" applyBorder="1" applyAlignment="1">
      <alignment horizontal="center" vertical="center" wrapText="1"/>
    </xf>
    <xf numFmtId="0" fontId="52" fillId="38" borderId="12" xfId="0" applyFont="1" applyFill="1" applyBorder="1" applyAlignment="1">
      <alignment horizontal="center" vertical="center" wrapText="1"/>
    </xf>
    <xf numFmtId="0" fontId="53" fillId="40" borderId="12" xfId="0" applyFont="1" applyFill="1" applyBorder="1" applyAlignment="1">
      <alignment horizontal="center" vertical="center" wrapText="1"/>
    </xf>
    <xf numFmtId="0" fontId="52" fillId="39" borderId="44" xfId="0" applyFont="1" applyFill="1" applyBorder="1" applyAlignment="1">
      <alignment horizontal="center" vertical="center" wrapText="1"/>
    </xf>
    <xf numFmtId="0" fontId="52" fillId="38" borderId="14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0" fontId="53" fillId="40" borderId="14" xfId="0" applyFont="1" applyFill="1" applyBorder="1" applyAlignment="1">
      <alignment horizontal="center" vertical="center" wrapText="1"/>
    </xf>
    <xf numFmtId="174" fontId="48" fillId="47" borderId="14" xfId="18" applyNumberFormat="1" applyFont="1" applyFill="1" applyBorder="1" applyAlignment="1">
      <alignment horizontal="center" vertical="center" wrapText="1"/>
    </xf>
    <xf numFmtId="174" fontId="48" fillId="0" borderId="14" xfId="18" applyNumberFormat="1" applyFont="1" applyBorder="1" applyAlignment="1">
      <alignment horizontal="center" vertical="center" wrapText="1"/>
    </xf>
    <xf numFmtId="174" fontId="48" fillId="0" borderId="14" xfId="1" applyNumberFormat="1" applyFont="1" applyBorder="1" applyAlignment="1">
      <alignment horizontal="center" vertical="center" wrapText="1"/>
    </xf>
    <xf numFmtId="174" fontId="48" fillId="0" borderId="22" xfId="18" applyNumberFormat="1" applyFont="1" applyBorder="1" applyAlignment="1">
      <alignment horizontal="center" vertical="center" wrapText="1"/>
    </xf>
    <xf numFmtId="165" fontId="48" fillId="0" borderId="14" xfId="18" applyNumberFormat="1" applyFont="1" applyBorder="1" applyAlignment="1">
      <alignment horizontal="center" vertical="center" wrapText="1"/>
    </xf>
    <xf numFmtId="165" fontId="48" fillId="0" borderId="15" xfId="18" applyNumberFormat="1" applyFont="1" applyBorder="1" applyAlignment="1">
      <alignment horizontal="center" vertical="center" wrapText="1"/>
    </xf>
    <xf numFmtId="179" fontId="49" fillId="0" borderId="14" xfId="25" applyNumberFormat="1" applyFont="1" applyFill="1" applyBorder="1" applyAlignment="1" applyProtection="1">
      <alignment horizontal="center" vertical="center"/>
    </xf>
    <xf numFmtId="179" fontId="34" fillId="0" borderId="0" xfId="0" applyNumberFormat="1" applyFont="1"/>
    <xf numFmtId="179" fontId="34" fillId="48" borderId="0" xfId="0" applyNumberFormat="1" applyFont="1" applyFill="1"/>
    <xf numFmtId="179" fontId="32" fillId="48" borderId="0" xfId="0" applyNumberFormat="1" applyFont="1" applyFill="1"/>
    <xf numFmtId="0" fontId="48" fillId="0" borderId="14" xfId="0" applyFont="1" applyBorder="1" applyAlignment="1">
      <alignment horizontal="left" vertical="center" wrapText="1"/>
    </xf>
    <xf numFmtId="0" fontId="33" fillId="39" borderId="14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33" fillId="39" borderId="23" xfId="0" applyFont="1" applyFill="1" applyBorder="1" applyAlignment="1">
      <alignment horizontal="center" vertical="center" wrapText="1"/>
    </xf>
    <xf numFmtId="0" fontId="38" fillId="35" borderId="0" xfId="4" applyFont="1" applyFill="1" applyAlignment="1">
      <alignment horizontal="center"/>
    </xf>
    <xf numFmtId="167" fontId="38" fillId="35" borderId="14" xfId="10" applyFont="1" applyFill="1" applyBorder="1" applyAlignment="1">
      <alignment horizontal="center" vertical="center"/>
    </xf>
    <xf numFmtId="0" fontId="26" fillId="35" borderId="0" xfId="4" applyFont="1" applyFill="1" applyAlignment="1">
      <alignment horizontal="center"/>
    </xf>
    <xf numFmtId="9" fontId="27" fillId="42" borderId="14" xfId="17" applyFont="1" applyFill="1" applyBorder="1" applyAlignment="1" applyProtection="1">
      <alignment horizontal="center" vertical="center"/>
      <protection hidden="1"/>
    </xf>
    <xf numFmtId="0" fontId="25" fillId="35" borderId="14" xfId="2" applyFont="1" applyFill="1" applyBorder="1" applyAlignment="1" applyProtection="1">
      <alignment horizontal="center" vertical="center"/>
      <protection hidden="1"/>
    </xf>
    <xf numFmtId="0" fontId="42" fillId="35" borderId="14" xfId="2" applyFont="1" applyFill="1" applyBorder="1" applyAlignment="1" applyProtection="1">
      <alignment horizontal="center" vertical="center" wrapText="1"/>
      <protection hidden="1"/>
    </xf>
    <xf numFmtId="179" fontId="31" fillId="35" borderId="14" xfId="10" applyNumberFormat="1" applyFont="1" applyFill="1" applyBorder="1" applyAlignment="1">
      <alignment horizontal="center" vertical="center"/>
    </xf>
    <xf numFmtId="179" fontId="39" fillId="35" borderId="14" xfId="10" applyNumberFormat="1" applyFont="1" applyFill="1" applyBorder="1" applyAlignment="1">
      <alignment horizontal="center" vertical="center"/>
    </xf>
    <xf numFmtId="179" fontId="36" fillId="35" borderId="14" xfId="12" applyNumberFormat="1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42" fillId="35" borderId="14" xfId="0" applyFont="1" applyFill="1" applyBorder="1" applyAlignment="1">
      <alignment horizontal="center" vertical="center"/>
    </xf>
    <xf numFmtId="0" fontId="31" fillId="35" borderId="18" xfId="2" applyFont="1" applyFill="1" applyBorder="1" applyAlignment="1" applyProtection="1">
      <alignment horizontal="center" vertical="center" wrapText="1"/>
      <protection hidden="1"/>
    </xf>
    <xf numFmtId="0" fontId="31" fillId="35" borderId="42" xfId="2" applyFont="1" applyFill="1" applyBorder="1" applyAlignment="1" applyProtection="1">
      <alignment horizontal="center" vertical="center" wrapText="1"/>
      <protection hidden="1"/>
    </xf>
    <xf numFmtId="0" fontId="31" fillId="35" borderId="19" xfId="2" applyFont="1" applyFill="1" applyBorder="1" applyAlignment="1" applyProtection="1">
      <alignment horizontal="center" vertical="center" wrapText="1"/>
      <protection hidden="1"/>
    </xf>
    <xf numFmtId="179" fontId="29" fillId="36" borderId="24" xfId="2" applyNumberFormat="1" applyFont="1" applyFill="1" applyBorder="1" applyAlignment="1" applyProtection="1">
      <alignment horizontal="center" vertical="center" wrapText="1"/>
      <protection hidden="1"/>
    </xf>
    <xf numFmtId="179" fontId="29" fillId="36" borderId="22" xfId="2" applyNumberFormat="1" applyFont="1" applyFill="1" applyBorder="1" applyAlignment="1" applyProtection="1">
      <alignment horizontal="center" vertical="center" wrapText="1"/>
      <protection hidden="1"/>
    </xf>
    <xf numFmtId="0" fontId="29" fillId="36" borderId="16" xfId="2" applyFont="1" applyFill="1" applyBorder="1" applyAlignment="1" applyProtection="1">
      <alignment horizontal="center" vertical="center" wrapText="1"/>
      <protection hidden="1"/>
    </xf>
    <xf numFmtId="0" fontId="29" fillId="36" borderId="36" xfId="2" applyFont="1" applyFill="1" applyBorder="1" applyAlignment="1" applyProtection="1">
      <alignment horizontal="center" vertical="center" wrapText="1"/>
      <protection hidden="1"/>
    </xf>
  </cellXfs>
  <cellStyles count="74">
    <cellStyle name="20% - Énfasis1" xfId="42" builtinId="30" customBuiltin="1"/>
    <cellStyle name="20% - Énfasis2" xfId="45" builtinId="34" customBuiltin="1"/>
    <cellStyle name="20% - Énfasis3" xfId="48" builtinId="38" customBuiltin="1"/>
    <cellStyle name="20% - Énfasis4" xfId="51" builtinId="42" customBuiltin="1"/>
    <cellStyle name="20% - Énfasis5" xfId="54" builtinId="46" customBuiltin="1"/>
    <cellStyle name="20% - Énfasis6" xfId="57" builtinId="50" customBuiltin="1"/>
    <cellStyle name="40% - Énfasis1" xfId="43" builtinId="31" customBuiltin="1"/>
    <cellStyle name="40% - Énfasis2" xfId="46" builtinId="35" customBuiltin="1"/>
    <cellStyle name="40% - Énfasis3" xfId="49" builtinId="39" customBuiltin="1"/>
    <cellStyle name="40% - Énfasis4" xfId="52" builtinId="43" customBuiltin="1"/>
    <cellStyle name="40% - Énfasis5" xfId="55" builtinId="47" customBuiltin="1"/>
    <cellStyle name="40% - Énfasis6" xfId="58" builtinId="51" customBuiltin="1"/>
    <cellStyle name="60% - Énfasis1 2" xfId="60" xr:uid="{00000000-0005-0000-0000-00000C000000}"/>
    <cellStyle name="60% - Énfasis2 2" xfId="61" xr:uid="{00000000-0005-0000-0000-00000D000000}"/>
    <cellStyle name="60% - Énfasis3 2" xfId="62" xr:uid="{00000000-0005-0000-0000-00000E000000}"/>
    <cellStyle name="60% - Énfasis4 2" xfId="63" xr:uid="{00000000-0005-0000-0000-00000F000000}"/>
    <cellStyle name="60% - Énfasis5 2" xfId="64" xr:uid="{00000000-0005-0000-0000-000010000000}"/>
    <cellStyle name="60% - Énfasis6 2" xfId="65" xr:uid="{00000000-0005-0000-0000-000011000000}"/>
    <cellStyle name="BodyStyle" xfId="72" xr:uid="{00000000-0005-0000-0000-000012000000}"/>
    <cellStyle name="Bueno" xfId="30" builtinId="26" customBuiltin="1"/>
    <cellStyle name="Cálculo" xfId="34" builtinId="22" customBuiltin="1"/>
    <cellStyle name="Celda de comprobación" xfId="36" builtinId="23" customBuiltin="1"/>
    <cellStyle name="Celda vinculada" xfId="35" builtinId="24" customBuiltin="1"/>
    <cellStyle name="Encabezado 4" xfId="29" builtinId="19" customBuiltin="1"/>
    <cellStyle name="Énfasis1" xfId="41" builtinId="29" customBuiltin="1"/>
    <cellStyle name="Énfasis2" xfId="44" builtinId="33" customBuiltin="1"/>
    <cellStyle name="Énfasis3" xfId="47" builtinId="37" customBuiltin="1"/>
    <cellStyle name="Énfasis4" xfId="50" builtinId="41" customBuiltin="1"/>
    <cellStyle name="Énfasis5" xfId="53" builtinId="45" customBuiltin="1"/>
    <cellStyle name="Énfasis6" xfId="56" builtinId="49" customBuiltin="1"/>
    <cellStyle name="Entrada" xfId="32" builtinId="20" customBuiltin="1"/>
    <cellStyle name="Euro" xfId="69" xr:uid="{00000000-0005-0000-0000-00001F000000}"/>
    <cellStyle name="Excel Built-in Normal" xfId="3" xr:uid="{00000000-0005-0000-0000-000020000000}"/>
    <cellStyle name="Incorrecto" xfId="31" builtinId="27" customBuiltin="1"/>
    <cellStyle name="Millares [0] 2" xfId="9" xr:uid="{00000000-0005-0000-0000-000022000000}"/>
    <cellStyle name="Millares [0] 2 2" xfId="22" xr:uid="{00000000-0005-0000-0000-000023000000}"/>
    <cellStyle name="Millares 2" xfId="7" xr:uid="{00000000-0005-0000-0000-000024000000}"/>
    <cellStyle name="Millares 2 2" xfId="21" xr:uid="{00000000-0005-0000-0000-000025000000}"/>
    <cellStyle name="Moneda" xfId="18" builtinId="4"/>
    <cellStyle name="Moneda [0]" xfId="1" builtinId="7"/>
    <cellStyle name="Moneda [0] 2" xfId="10" xr:uid="{00000000-0005-0000-0000-000028000000}"/>
    <cellStyle name="Moneda [0] 2 2" xfId="13" xr:uid="{00000000-0005-0000-0000-000029000000}"/>
    <cellStyle name="Moneda [0] 2 2 2" xfId="25" xr:uid="{00000000-0005-0000-0000-00002A000000}"/>
    <cellStyle name="Moneda [0] 2 3" xfId="23" xr:uid="{00000000-0005-0000-0000-00002B000000}"/>
    <cellStyle name="Moneda [0] 3" xfId="15" xr:uid="{00000000-0005-0000-0000-00002C000000}"/>
    <cellStyle name="Moneda [0] 4" xfId="19" xr:uid="{00000000-0005-0000-0000-00002D000000}"/>
    <cellStyle name="Moneda [0] 5" xfId="73" xr:uid="{00000000-0005-0000-0000-00002E000000}"/>
    <cellStyle name="Moneda 2" xfId="12" xr:uid="{00000000-0005-0000-0000-00002F000000}"/>
    <cellStyle name="Moneda 2 2" xfId="24" xr:uid="{00000000-0005-0000-0000-000030000000}"/>
    <cellStyle name="Moneda 2 3" xfId="71" xr:uid="{00000000-0005-0000-0000-000031000000}"/>
    <cellStyle name="Moneda 3" xfId="5" xr:uid="{00000000-0005-0000-0000-000032000000}"/>
    <cellStyle name="Moneda 3 2" xfId="20" xr:uid="{00000000-0005-0000-0000-000033000000}"/>
    <cellStyle name="Moneda 4" xfId="26" xr:uid="{00000000-0005-0000-0000-000034000000}"/>
    <cellStyle name="Neutral 2" xfId="59" xr:uid="{00000000-0005-0000-0000-000035000000}"/>
    <cellStyle name="Normal" xfId="0" builtinId="0"/>
    <cellStyle name="Normal 2" xfId="2" xr:uid="{00000000-0005-0000-0000-000037000000}"/>
    <cellStyle name="Normal 2 2" xfId="14" xr:uid="{00000000-0005-0000-0000-000038000000}"/>
    <cellStyle name="Normal 2 3" xfId="4" xr:uid="{00000000-0005-0000-0000-000039000000}"/>
    <cellStyle name="Normal 2 4" xfId="16" xr:uid="{00000000-0005-0000-0000-00003A000000}"/>
    <cellStyle name="Normal 3" xfId="8" xr:uid="{00000000-0005-0000-0000-00003B000000}"/>
    <cellStyle name="Normal 3 2" xfId="67" xr:uid="{00000000-0005-0000-0000-00003C000000}"/>
    <cellStyle name="Normal 4" xfId="66" xr:uid="{00000000-0005-0000-0000-00003D000000}"/>
    <cellStyle name="Notas" xfId="38" builtinId="10" customBuiltin="1"/>
    <cellStyle name="Porcentaje" xfId="17" builtinId="5"/>
    <cellStyle name="Porcentaje 2" xfId="11" xr:uid="{00000000-0005-0000-0000-000040000000}"/>
    <cellStyle name="Porcentaje 2 2" xfId="70" xr:uid="{00000000-0005-0000-0000-000041000000}"/>
    <cellStyle name="Porcentual 2" xfId="6" xr:uid="{00000000-0005-0000-0000-000042000000}"/>
    <cellStyle name="Salida" xfId="33" builtinId="21" customBuiltin="1"/>
    <cellStyle name="Texto de advertencia" xfId="37" builtinId="11" customBuiltin="1"/>
    <cellStyle name="Texto explicativo" xfId="39" builtinId="53" customBuiltin="1"/>
    <cellStyle name="Título 2" xfId="27" builtinId="17" customBuiltin="1"/>
    <cellStyle name="Título 3" xfId="28" builtinId="18" customBuiltin="1"/>
    <cellStyle name="Título 4" xfId="68" xr:uid="{00000000-0005-0000-0000-000048000000}"/>
    <cellStyle name="Total" xfId="40" builtinId="25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533976</xdr:colOff>
      <xdr:row>1</xdr:row>
      <xdr:rowOff>86592</xdr:rowOff>
    </xdr:from>
    <xdr:to>
      <xdr:col>2</xdr:col>
      <xdr:colOff>312320</xdr:colOff>
      <xdr:row>3</xdr:row>
      <xdr:rowOff>310286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7122EECE-EDBD-4B8B-A88E-A271FD041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86592"/>
          <a:ext cx="1005049" cy="988580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691814</xdr:colOff>
      <xdr:row>0</xdr:row>
      <xdr:rowOff>70184</xdr:rowOff>
    </xdr:from>
    <xdr:to>
      <xdr:col>2</xdr:col>
      <xdr:colOff>842211</xdr:colOff>
      <xdr:row>2</xdr:row>
      <xdr:rowOff>205631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846FF7F2-B465-4D7C-9EE2-A3036234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35" y="70184"/>
          <a:ext cx="912397" cy="897447"/>
        </a:xfrm>
        <a:prstGeom prst="rect">
          <a:avLst/>
        </a:prstGeom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erfil\Descargas\amp_aseo_y_cafeteria_g4-v36-31_07_2023%20(37)%20(1).xlsm" TargetMode="External"/><Relationship Id="rId1" Type="http://schemas.openxmlformats.org/officeDocument/2006/relationships/externalLinkPath" Target="file:///D:\Perfil\Descargas\amp_aseo_y_cafeteria_g4-v36-31_07_2023%20(37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H2" t="str">
            <v>Operario de aseo y cafetería con compromiso social</v>
          </cell>
        </row>
        <row r="3">
          <cell r="H3" t="str">
            <v>Operario de aseo y cafetería</v>
          </cell>
        </row>
        <row r="4">
          <cell r="H4" t="str">
            <v>Operario de mantenimiento</v>
          </cell>
        </row>
        <row r="5">
          <cell r="H5" t="str">
            <v>Operario auxiliar</v>
          </cell>
        </row>
        <row r="6">
          <cell r="H6" t="str">
            <v>Coordinador de tiempo completo</v>
          </cell>
        </row>
        <row r="7">
          <cell r="H7" t="str">
            <v>Jardinero</v>
          </cell>
        </row>
        <row r="8">
          <cell r="H8" t="str">
            <v>Operario de mantenimiento capacitado para trabajo en alturas</v>
          </cell>
        </row>
        <row r="9">
          <cell r="H9" t="str">
            <v>Operario auxiliar capacitado para trabajo en alturas</v>
          </cell>
        </row>
        <row r="10">
          <cell r="H10" t="str">
            <v>Jardinero capacitado para trabajo en alturas</v>
          </cell>
        </row>
        <row r="11">
          <cell r="H11" t="str">
            <v>Coordinador de trabajo en alturas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DB2A-EFE6-465A-BB0A-DEADFA715545}">
  <sheetPr>
    <tabColor theme="7" tint="0.79998168889431442"/>
  </sheetPr>
  <dimension ref="A1:BE442"/>
  <sheetViews>
    <sheetView zoomScaleNormal="100" workbookViewId="0">
      <pane xSplit="3" ySplit="1" topLeftCell="D14" activePane="bottomRight" state="frozen"/>
      <selection pane="topRight" activeCell="D1" sqref="D1"/>
      <selection pane="bottomLeft" activeCell="A2" sqref="A2"/>
      <selection pane="bottomRight" activeCell="AE9" sqref="AE9"/>
    </sheetView>
  </sheetViews>
  <sheetFormatPr baseColWidth="10" defaultColWidth="8.7109375" defaultRowHeight="19.5"/>
  <cols>
    <col min="1" max="1" width="4.42578125" style="17" bestFit="1" customWidth="1"/>
    <col min="2" max="2" width="44.42578125" style="17" customWidth="1"/>
    <col min="3" max="3" width="14.85546875" style="17" customWidth="1"/>
    <col min="4" max="4" width="15.28515625" style="17" customWidth="1"/>
    <col min="5" max="5" width="14.5703125" style="17" customWidth="1"/>
    <col min="6" max="6" width="15.28515625" style="17" customWidth="1"/>
    <col min="7" max="7" width="16.28515625" style="17" customWidth="1"/>
    <col min="8" max="8" width="15.85546875" style="17" customWidth="1"/>
    <col min="9" max="11" width="14.5703125" style="17" customWidth="1"/>
    <col min="12" max="12" width="16.5703125" style="17" customWidth="1"/>
    <col min="13" max="13" width="14.5703125" style="19" customWidth="1"/>
    <col min="14" max="18" width="14.5703125" style="17" customWidth="1"/>
    <col min="19" max="19" width="19.42578125" style="17" customWidth="1"/>
    <col min="20" max="20" width="16.5703125" style="17" customWidth="1"/>
    <col min="21" max="22" width="14.5703125" style="17" customWidth="1"/>
    <col min="23" max="23" width="17.85546875" style="17" customWidth="1"/>
    <col min="24" max="26" width="14.5703125" style="17" customWidth="1"/>
    <col min="27" max="30" width="17.85546875" style="17" customWidth="1"/>
    <col min="32" max="32" width="8.7109375" style="17"/>
    <col min="33" max="33" width="16.5703125" style="17" customWidth="1"/>
    <col min="34" max="34" width="15" style="17" customWidth="1"/>
    <col min="35" max="38" width="13.5703125" style="17" customWidth="1"/>
    <col min="39" max="39" width="8.7109375" style="17"/>
    <col min="40" max="41" width="20.7109375" style="17" customWidth="1"/>
    <col min="42" max="42" width="12.28515625" style="17" bestFit="1" customWidth="1"/>
    <col min="43" max="43" width="20.7109375" style="17" customWidth="1"/>
    <col min="44" max="44" width="12.42578125" style="17" bestFit="1" customWidth="1"/>
    <col min="45" max="46" width="20.7109375" style="17" customWidth="1"/>
    <col min="47" max="47" width="12.42578125" style="17" bestFit="1" customWidth="1"/>
    <col min="48" max="50" width="20.7109375" style="17" customWidth="1"/>
    <col min="51" max="51" width="8.7109375" style="17"/>
    <col min="52" max="52" width="8.85546875" style="17" bestFit="1" customWidth="1"/>
    <col min="53" max="53" width="61" style="17" customWidth="1"/>
    <col min="54" max="54" width="13.7109375" style="17" customWidth="1"/>
    <col min="55" max="55" width="13.5703125" style="17" customWidth="1"/>
    <col min="56" max="56" width="10" style="17" customWidth="1"/>
    <col min="57" max="57" width="14" style="17" customWidth="1"/>
    <col min="58" max="16384" width="8.7109375" style="17"/>
  </cols>
  <sheetData>
    <row r="1" spans="1:38" ht="63">
      <c r="A1" s="273" t="s">
        <v>794</v>
      </c>
      <c r="B1" s="273"/>
      <c r="C1" s="273"/>
      <c r="D1" s="253" t="s">
        <v>475</v>
      </c>
      <c r="E1" s="254" t="s">
        <v>750</v>
      </c>
      <c r="F1" s="253" t="s">
        <v>476</v>
      </c>
      <c r="G1" s="254" t="s">
        <v>477</v>
      </c>
      <c r="H1" s="253" t="s">
        <v>478</v>
      </c>
      <c r="I1" s="254" t="s">
        <v>479</v>
      </c>
      <c r="J1" s="253" t="s">
        <v>480</v>
      </c>
      <c r="K1" s="254" t="s">
        <v>792</v>
      </c>
      <c r="L1" s="253" t="s">
        <v>795</v>
      </c>
      <c r="M1" s="255" t="s">
        <v>481</v>
      </c>
      <c r="N1" s="253" t="s">
        <v>482</v>
      </c>
      <c r="O1" s="254" t="s">
        <v>796</v>
      </c>
      <c r="P1" s="253" t="s">
        <v>797</v>
      </c>
      <c r="Q1" s="254" t="s">
        <v>483</v>
      </c>
      <c r="R1" s="253" t="s">
        <v>484</v>
      </c>
      <c r="S1" s="254" t="s">
        <v>485</v>
      </c>
      <c r="T1" s="253" t="s">
        <v>798</v>
      </c>
      <c r="U1" s="254" t="s">
        <v>486</v>
      </c>
      <c r="V1" s="253" t="s">
        <v>799</v>
      </c>
      <c r="W1" s="254" t="s">
        <v>487</v>
      </c>
      <c r="X1" s="253" t="s">
        <v>488</v>
      </c>
      <c r="Y1" s="254" t="s">
        <v>489</v>
      </c>
      <c r="Z1" s="253" t="s">
        <v>490</v>
      </c>
      <c r="AA1" s="254" t="s">
        <v>491</v>
      </c>
      <c r="AB1" s="253" t="s">
        <v>800</v>
      </c>
      <c r="AC1" s="254" t="s">
        <v>492</v>
      </c>
      <c r="AD1" s="253" t="s">
        <v>493</v>
      </c>
      <c r="AE1" s="17"/>
      <c r="AG1" s="109" t="s">
        <v>494</v>
      </c>
      <c r="AH1" s="107" t="s">
        <v>495</v>
      </c>
      <c r="AI1" s="109" t="s">
        <v>462</v>
      </c>
      <c r="AJ1" s="18"/>
      <c r="AK1" s="107" t="s">
        <v>463</v>
      </c>
      <c r="AL1" s="18"/>
    </row>
    <row r="2" spans="1:38" ht="14.45" customHeight="1">
      <c r="A2" s="107" t="s">
        <v>496</v>
      </c>
      <c r="B2" s="271" t="s">
        <v>497</v>
      </c>
      <c r="C2" s="271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7"/>
    </row>
    <row r="3" spans="1:38" s="181" customFormat="1" ht="18.75">
      <c r="A3" s="178">
        <v>1</v>
      </c>
      <c r="B3" s="270" t="s">
        <v>6</v>
      </c>
      <c r="C3" s="270"/>
      <c r="D3" s="180">
        <v>0.1</v>
      </c>
      <c r="E3" s="180">
        <v>0.1</v>
      </c>
      <c r="F3" s="180">
        <v>0.1</v>
      </c>
      <c r="G3" s="180">
        <v>0.12</v>
      </c>
      <c r="H3" s="180">
        <v>0.1</v>
      </c>
      <c r="I3" s="180">
        <v>0.1</v>
      </c>
      <c r="J3" s="180">
        <v>0.1</v>
      </c>
      <c r="K3" s="180">
        <v>0.1</v>
      </c>
      <c r="L3" s="180">
        <v>0.1</v>
      </c>
      <c r="M3" s="251">
        <v>0.1</v>
      </c>
      <c r="N3" s="180">
        <v>0.1</v>
      </c>
      <c r="O3" s="180">
        <v>0.1</v>
      </c>
      <c r="P3" s="233">
        <v>0.1</v>
      </c>
      <c r="Q3" s="180">
        <v>0.1</v>
      </c>
      <c r="R3" s="180">
        <v>0.1</v>
      </c>
      <c r="S3" s="180">
        <v>0.1</v>
      </c>
      <c r="T3" s="180">
        <v>0.1</v>
      </c>
      <c r="U3" s="180">
        <v>0.1</v>
      </c>
      <c r="V3" s="180">
        <v>0.1</v>
      </c>
      <c r="W3" s="180">
        <v>0.1</v>
      </c>
      <c r="X3" s="180">
        <v>0.1</v>
      </c>
      <c r="Y3" s="180">
        <v>0.1</v>
      </c>
      <c r="Z3" s="180">
        <v>0.1</v>
      </c>
      <c r="AA3" s="180">
        <v>0.1</v>
      </c>
      <c r="AB3" s="180">
        <v>0.1</v>
      </c>
      <c r="AC3" s="180">
        <v>0.1</v>
      </c>
      <c r="AD3" s="180">
        <v>0.1</v>
      </c>
      <c r="AI3" s="207">
        <v>0.2</v>
      </c>
      <c r="AJ3" s="182"/>
      <c r="AK3" s="207">
        <v>0.25</v>
      </c>
      <c r="AL3" s="182"/>
    </row>
    <row r="4" spans="1:38" s="181" customFormat="1" ht="18.75">
      <c r="A4" s="178">
        <v>2</v>
      </c>
      <c r="B4" s="270" t="s">
        <v>498</v>
      </c>
      <c r="C4" s="270"/>
      <c r="D4" s="183">
        <v>848</v>
      </c>
      <c r="E4" s="183">
        <v>905</v>
      </c>
      <c r="F4" s="183">
        <v>962</v>
      </c>
      <c r="G4" s="183">
        <v>2262</v>
      </c>
      <c r="H4" s="183">
        <v>792</v>
      </c>
      <c r="I4" s="183">
        <v>1471</v>
      </c>
      <c r="J4" s="183">
        <v>1244</v>
      </c>
      <c r="K4" s="183">
        <v>1810</v>
      </c>
      <c r="L4" s="183">
        <v>425</v>
      </c>
      <c r="M4" s="252">
        <v>905</v>
      </c>
      <c r="N4" s="183">
        <v>430</v>
      </c>
      <c r="O4" s="183">
        <v>1131</v>
      </c>
      <c r="P4" s="183">
        <v>848</v>
      </c>
      <c r="Q4" s="183">
        <v>566</v>
      </c>
      <c r="R4" s="183">
        <v>848</v>
      </c>
      <c r="S4" s="183">
        <v>3959</v>
      </c>
      <c r="T4" s="183">
        <v>566</v>
      </c>
      <c r="U4" s="183">
        <v>792</v>
      </c>
      <c r="V4" s="183">
        <v>396</v>
      </c>
      <c r="W4" s="183">
        <v>452</v>
      </c>
      <c r="X4" s="183">
        <v>204</v>
      </c>
      <c r="Y4" s="183">
        <v>516</v>
      </c>
      <c r="Z4" s="183">
        <v>1131</v>
      </c>
      <c r="AA4" s="183">
        <v>192</v>
      </c>
      <c r="AB4" s="183">
        <v>645</v>
      </c>
      <c r="AC4" s="183">
        <v>502</v>
      </c>
      <c r="AD4" s="183">
        <v>687</v>
      </c>
      <c r="AG4" s="224">
        <f>MAX(D4:AD4)</f>
        <v>3959</v>
      </c>
      <c r="AH4" s="224">
        <f>MIN(D4:AD4)</f>
        <v>192</v>
      </c>
      <c r="AI4" s="224">
        <f>AH4-(AH4*$AI$3)</f>
        <v>153.6</v>
      </c>
      <c r="AJ4" s="184"/>
      <c r="AK4" s="183">
        <f>AH4-(AH4*$AK$3)</f>
        <v>144</v>
      </c>
      <c r="AL4" s="184"/>
    </row>
    <row r="5" spans="1:38" ht="18.75">
      <c r="A5" s="271" t="s">
        <v>499</v>
      </c>
      <c r="B5" s="271"/>
      <c r="C5" s="271"/>
      <c r="D5" s="183"/>
      <c r="E5" s="183"/>
      <c r="F5" s="183"/>
      <c r="G5" s="183"/>
      <c r="H5" s="183"/>
      <c r="I5" s="183"/>
      <c r="J5" s="183"/>
      <c r="K5" s="183"/>
      <c r="L5" s="183"/>
      <c r="M5" s="25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7"/>
    </row>
    <row r="6" spans="1:38" s="181" customFormat="1" ht="18.75">
      <c r="A6" s="178">
        <v>1</v>
      </c>
      <c r="B6" s="270" t="s">
        <v>333</v>
      </c>
      <c r="C6" s="270"/>
      <c r="D6" s="183">
        <v>2344943</v>
      </c>
      <c r="E6" s="183">
        <v>2344943</v>
      </c>
      <c r="F6" s="183">
        <v>2344943</v>
      </c>
      <c r="G6" s="183">
        <v>2344943</v>
      </c>
      <c r="H6" s="183">
        <v>2344943</v>
      </c>
      <c r="I6" s="183">
        <v>2344943</v>
      </c>
      <c r="J6" s="183">
        <v>2344943</v>
      </c>
      <c r="K6" s="183">
        <v>2344943</v>
      </c>
      <c r="L6" s="183">
        <v>2344943</v>
      </c>
      <c r="M6" s="183">
        <v>2344943</v>
      </c>
      <c r="N6" s="183">
        <v>2344943</v>
      </c>
      <c r="O6" s="183">
        <v>2344943</v>
      </c>
      <c r="P6" s="183">
        <v>2344943</v>
      </c>
      <c r="Q6" s="183">
        <v>2344943</v>
      </c>
      <c r="R6" s="183">
        <v>2569692</v>
      </c>
      <c r="S6" s="183">
        <v>2344943</v>
      </c>
      <c r="T6" s="183">
        <v>2344943</v>
      </c>
      <c r="U6" s="183">
        <v>2344943</v>
      </c>
      <c r="V6" s="183">
        <v>2344943</v>
      </c>
      <c r="W6" s="183">
        <v>2344943</v>
      </c>
      <c r="X6" s="183">
        <v>2344943</v>
      </c>
      <c r="Y6" s="183">
        <v>2344943</v>
      </c>
      <c r="Z6" s="183">
        <v>2344943</v>
      </c>
      <c r="AA6" s="183">
        <v>2344943</v>
      </c>
      <c r="AB6" s="183">
        <v>2344943</v>
      </c>
      <c r="AC6" s="183">
        <v>2344943</v>
      </c>
      <c r="AD6" s="183">
        <v>2344943</v>
      </c>
      <c r="AF6" s="186"/>
      <c r="AG6" s="224">
        <f t="shared" ref="AG6:AG18" si="0">MAX(D6:AD6)</f>
        <v>2569692</v>
      </c>
      <c r="AH6" s="224">
        <f t="shared" ref="AH6:AH18" si="1">MIN(D6:AD6)</f>
        <v>2344943</v>
      </c>
    </row>
    <row r="7" spans="1:38" s="181" customFormat="1" ht="18.75">
      <c r="A7" s="178">
        <v>2</v>
      </c>
      <c r="B7" s="270" t="s">
        <v>334</v>
      </c>
      <c r="C7" s="270"/>
      <c r="D7" s="183">
        <v>2200293</v>
      </c>
      <c r="E7" s="183">
        <v>2200293</v>
      </c>
      <c r="F7" s="183">
        <v>2200293</v>
      </c>
      <c r="G7" s="183">
        <v>2200293</v>
      </c>
      <c r="H7" s="183">
        <v>2200293</v>
      </c>
      <c r="I7" s="183">
        <v>2200293</v>
      </c>
      <c r="J7" s="183">
        <v>2200293</v>
      </c>
      <c r="K7" s="183">
        <v>2200293</v>
      </c>
      <c r="L7" s="183">
        <v>2200293</v>
      </c>
      <c r="M7" s="183">
        <v>2200293</v>
      </c>
      <c r="N7" s="183">
        <v>2200293</v>
      </c>
      <c r="O7" s="183">
        <v>2200293</v>
      </c>
      <c r="P7" s="183">
        <v>2200293</v>
      </c>
      <c r="Q7" s="183">
        <v>2200293</v>
      </c>
      <c r="R7" s="183">
        <v>2200293</v>
      </c>
      <c r="S7" s="183">
        <v>2200293</v>
      </c>
      <c r="T7" s="183">
        <v>2200293</v>
      </c>
      <c r="U7" s="183">
        <v>2200293</v>
      </c>
      <c r="V7" s="183">
        <v>2200293</v>
      </c>
      <c r="W7" s="183">
        <v>2200293</v>
      </c>
      <c r="X7" s="183">
        <v>2200293</v>
      </c>
      <c r="Y7" s="183">
        <v>2200293</v>
      </c>
      <c r="Z7" s="183">
        <v>2200293</v>
      </c>
      <c r="AA7" s="183">
        <v>2200293</v>
      </c>
      <c r="AB7" s="183">
        <v>2200293</v>
      </c>
      <c r="AC7" s="183">
        <v>2200293</v>
      </c>
      <c r="AD7" s="183">
        <v>2200293</v>
      </c>
      <c r="AF7" s="186"/>
      <c r="AG7" s="224">
        <f t="shared" si="0"/>
        <v>2200293</v>
      </c>
      <c r="AH7" s="224">
        <f t="shared" si="1"/>
        <v>2200293</v>
      </c>
    </row>
    <row r="8" spans="1:38" s="181" customFormat="1" ht="18.75">
      <c r="A8" s="178">
        <v>3</v>
      </c>
      <c r="B8" s="270" t="s">
        <v>335</v>
      </c>
      <c r="C8" s="270"/>
      <c r="D8" s="183">
        <v>2200293</v>
      </c>
      <c r="E8" s="183">
        <v>2200293</v>
      </c>
      <c r="F8" s="183">
        <v>2200293</v>
      </c>
      <c r="G8" s="183">
        <v>2520627</v>
      </c>
      <c r="H8" s="183">
        <v>2200293</v>
      </c>
      <c r="I8" s="183">
        <v>2200293</v>
      </c>
      <c r="J8" s="183">
        <v>2200293</v>
      </c>
      <c r="K8" s="183">
        <v>2200293</v>
      </c>
      <c r="L8" s="183">
        <v>2200293</v>
      </c>
      <c r="M8" s="183">
        <v>2200293</v>
      </c>
      <c r="N8" s="183">
        <v>2200293</v>
      </c>
      <c r="O8" s="183">
        <v>2200293</v>
      </c>
      <c r="P8" s="183">
        <v>2200293</v>
      </c>
      <c r="Q8" s="183">
        <v>2200293</v>
      </c>
      <c r="R8" s="183">
        <v>2200293</v>
      </c>
      <c r="S8" s="183">
        <v>2378000</v>
      </c>
      <c r="T8" s="183">
        <v>2200293</v>
      </c>
      <c r="U8" s="183">
        <v>2200293</v>
      </c>
      <c r="V8" s="183">
        <v>2200293</v>
      </c>
      <c r="W8" s="183">
        <v>2200293</v>
      </c>
      <c r="X8" s="183">
        <v>2200293</v>
      </c>
      <c r="Y8" s="183">
        <v>2200293</v>
      </c>
      <c r="Z8" s="183">
        <v>2200293</v>
      </c>
      <c r="AA8" s="183">
        <v>2200293</v>
      </c>
      <c r="AB8" s="183">
        <v>2200293</v>
      </c>
      <c r="AC8" s="183">
        <v>2200293</v>
      </c>
      <c r="AD8" s="183">
        <v>2200293</v>
      </c>
      <c r="AF8" s="186"/>
      <c r="AG8" s="224">
        <f t="shared" si="0"/>
        <v>2520627</v>
      </c>
      <c r="AH8" s="224">
        <f t="shared" si="1"/>
        <v>2200293</v>
      </c>
    </row>
    <row r="9" spans="1:38" s="181" customFormat="1" ht="18.75">
      <c r="A9" s="178">
        <v>4</v>
      </c>
      <c r="B9" s="270" t="s">
        <v>336</v>
      </c>
      <c r="C9" s="270"/>
      <c r="D9" s="183">
        <v>2200293</v>
      </c>
      <c r="E9" s="183">
        <v>2200293</v>
      </c>
      <c r="F9" s="183">
        <v>2200293</v>
      </c>
      <c r="G9" s="183">
        <v>2200293</v>
      </c>
      <c r="H9" s="183">
        <v>2200293</v>
      </c>
      <c r="I9" s="183">
        <v>2200293</v>
      </c>
      <c r="J9" s="183">
        <v>2200293</v>
      </c>
      <c r="K9" s="183">
        <v>2200293</v>
      </c>
      <c r="L9" s="183">
        <v>2200293</v>
      </c>
      <c r="M9" s="183">
        <v>2200293</v>
      </c>
      <c r="N9" s="183">
        <v>2200293</v>
      </c>
      <c r="O9" s="183">
        <v>2200293</v>
      </c>
      <c r="P9" s="183">
        <v>2200293</v>
      </c>
      <c r="Q9" s="183">
        <v>2200293</v>
      </c>
      <c r="R9" s="183">
        <v>2200293</v>
      </c>
      <c r="S9" s="183">
        <v>2200293</v>
      </c>
      <c r="T9" s="183">
        <v>2200293</v>
      </c>
      <c r="U9" s="183">
        <v>2200293</v>
      </c>
      <c r="V9" s="183">
        <v>2200293</v>
      </c>
      <c r="W9" s="183">
        <v>2200293</v>
      </c>
      <c r="X9" s="183">
        <v>2200293</v>
      </c>
      <c r="Y9" s="183">
        <v>2200293</v>
      </c>
      <c r="Z9" s="183">
        <v>2200293</v>
      </c>
      <c r="AA9" s="183">
        <v>2200293</v>
      </c>
      <c r="AB9" s="183">
        <v>2200293</v>
      </c>
      <c r="AC9" s="183">
        <v>2200293</v>
      </c>
      <c r="AD9" s="183">
        <v>2200293</v>
      </c>
      <c r="AF9" s="186"/>
      <c r="AG9" s="224">
        <f t="shared" si="0"/>
        <v>2200293</v>
      </c>
      <c r="AH9" s="224">
        <f t="shared" si="1"/>
        <v>2200293</v>
      </c>
    </row>
    <row r="10" spans="1:38" s="181" customFormat="1" ht="18.75">
      <c r="A10" s="178">
        <v>5</v>
      </c>
      <c r="B10" s="270" t="s">
        <v>337</v>
      </c>
      <c r="C10" s="270"/>
      <c r="D10" s="183">
        <v>2200293</v>
      </c>
      <c r="E10" s="183">
        <v>2200293</v>
      </c>
      <c r="F10" s="183">
        <v>2200293</v>
      </c>
      <c r="G10" s="183">
        <v>2799331</v>
      </c>
      <c r="H10" s="183">
        <v>2200293</v>
      </c>
      <c r="I10" s="183">
        <v>2200293</v>
      </c>
      <c r="J10" s="183">
        <v>2200293</v>
      </c>
      <c r="K10" s="183">
        <v>2200293</v>
      </c>
      <c r="L10" s="183">
        <v>2200293</v>
      </c>
      <c r="M10" s="183">
        <v>2200293</v>
      </c>
      <c r="N10" s="183">
        <v>2200293</v>
      </c>
      <c r="O10" s="183">
        <v>2200293</v>
      </c>
      <c r="P10" s="183">
        <v>2200293</v>
      </c>
      <c r="Q10" s="183">
        <v>2200293</v>
      </c>
      <c r="R10" s="183">
        <v>2200293</v>
      </c>
      <c r="S10" s="183">
        <v>2436000</v>
      </c>
      <c r="T10" s="183">
        <v>2200293</v>
      </c>
      <c r="U10" s="183">
        <v>2200293</v>
      </c>
      <c r="V10" s="183">
        <v>2200293</v>
      </c>
      <c r="W10" s="183">
        <v>2200293</v>
      </c>
      <c r="X10" s="183">
        <v>2200293</v>
      </c>
      <c r="Y10" s="183">
        <v>2200293</v>
      </c>
      <c r="Z10" s="183">
        <v>2200293</v>
      </c>
      <c r="AA10" s="183">
        <v>2200293</v>
      </c>
      <c r="AB10" s="183">
        <v>2200293</v>
      </c>
      <c r="AC10" s="183">
        <v>2200293</v>
      </c>
      <c r="AD10" s="183">
        <v>2200293</v>
      </c>
      <c r="AF10" s="186"/>
      <c r="AG10" s="224">
        <f t="shared" si="0"/>
        <v>2799331</v>
      </c>
      <c r="AH10" s="224">
        <f t="shared" si="1"/>
        <v>2200293</v>
      </c>
    </row>
    <row r="11" spans="1:38" s="181" customFormat="1" ht="18.75">
      <c r="A11" s="178">
        <v>6</v>
      </c>
      <c r="B11" s="270" t="s">
        <v>338</v>
      </c>
      <c r="C11" s="270"/>
      <c r="D11" s="183">
        <v>2200293</v>
      </c>
      <c r="E11" s="183">
        <v>2200293</v>
      </c>
      <c r="F11" s="183">
        <v>2200293</v>
      </c>
      <c r="G11" s="183">
        <v>2488761</v>
      </c>
      <c r="H11" s="183">
        <v>2200293</v>
      </c>
      <c r="I11" s="183">
        <v>2200293</v>
      </c>
      <c r="J11" s="183">
        <v>2200293</v>
      </c>
      <c r="K11" s="183">
        <v>2200293</v>
      </c>
      <c r="L11" s="183">
        <v>2200293</v>
      </c>
      <c r="M11" s="183">
        <v>2200293</v>
      </c>
      <c r="N11" s="183">
        <v>2200293</v>
      </c>
      <c r="O11" s="183">
        <v>2200293</v>
      </c>
      <c r="P11" s="183">
        <v>2200293</v>
      </c>
      <c r="Q11" s="183">
        <v>2200293</v>
      </c>
      <c r="R11" s="183">
        <v>2200293</v>
      </c>
      <c r="S11" s="183">
        <v>2436000</v>
      </c>
      <c r="T11" s="183">
        <v>2200293</v>
      </c>
      <c r="U11" s="183">
        <v>2200293</v>
      </c>
      <c r="V11" s="183">
        <v>2200293</v>
      </c>
      <c r="W11" s="183">
        <v>2200293</v>
      </c>
      <c r="X11" s="183">
        <v>2200293</v>
      </c>
      <c r="Y11" s="183">
        <v>2200293</v>
      </c>
      <c r="Z11" s="183">
        <v>2200293</v>
      </c>
      <c r="AA11" s="183">
        <v>2200293</v>
      </c>
      <c r="AB11" s="183">
        <v>2200293</v>
      </c>
      <c r="AC11" s="183">
        <v>2200293</v>
      </c>
      <c r="AD11" s="183">
        <v>2200293</v>
      </c>
      <c r="AF11" s="186"/>
      <c r="AG11" s="224">
        <f t="shared" si="0"/>
        <v>2488761</v>
      </c>
      <c r="AH11" s="224">
        <f t="shared" si="1"/>
        <v>2200293</v>
      </c>
    </row>
    <row r="12" spans="1:38" s="181" customFormat="1" ht="18.75">
      <c r="A12" s="178">
        <v>7</v>
      </c>
      <c r="B12" s="270" t="s">
        <v>339</v>
      </c>
      <c r="C12" s="270"/>
      <c r="D12" s="183">
        <v>2200293</v>
      </c>
      <c r="E12" s="183">
        <v>2200293</v>
      </c>
      <c r="F12" s="183">
        <v>2200293</v>
      </c>
      <c r="G12" s="183">
        <v>2746596</v>
      </c>
      <c r="H12" s="183">
        <v>2200293</v>
      </c>
      <c r="I12" s="183">
        <v>2200293</v>
      </c>
      <c r="J12" s="183">
        <v>2200293</v>
      </c>
      <c r="K12" s="183">
        <v>2200293</v>
      </c>
      <c r="L12" s="183">
        <v>2344943</v>
      </c>
      <c r="M12" s="183">
        <v>2200293</v>
      </c>
      <c r="N12" s="183">
        <v>2200293</v>
      </c>
      <c r="O12" s="183">
        <v>2200293</v>
      </c>
      <c r="P12" s="183">
        <v>2200293</v>
      </c>
      <c r="Q12" s="183">
        <v>2200293</v>
      </c>
      <c r="R12" s="183">
        <v>2200293</v>
      </c>
      <c r="S12" s="183">
        <v>2668000</v>
      </c>
      <c r="T12" s="183">
        <v>2200293</v>
      </c>
      <c r="U12" s="183">
        <v>2200293</v>
      </c>
      <c r="V12" s="183">
        <v>2200293</v>
      </c>
      <c r="W12" s="183">
        <v>2200293</v>
      </c>
      <c r="X12" s="183">
        <v>2200293</v>
      </c>
      <c r="Y12" s="183">
        <v>2200293</v>
      </c>
      <c r="Z12" s="183">
        <v>2200293</v>
      </c>
      <c r="AA12" s="183">
        <v>2200293</v>
      </c>
      <c r="AB12" s="183">
        <v>2200293</v>
      </c>
      <c r="AC12" s="183">
        <v>2200293</v>
      </c>
      <c r="AD12" s="183">
        <v>2200293</v>
      </c>
      <c r="AF12" s="186"/>
      <c r="AG12" s="224">
        <f t="shared" si="0"/>
        <v>2746596</v>
      </c>
      <c r="AH12" s="224">
        <f t="shared" si="1"/>
        <v>2200293</v>
      </c>
    </row>
    <row r="13" spans="1:38" s="181" customFormat="1" ht="18.75">
      <c r="A13" s="178">
        <v>8</v>
      </c>
      <c r="B13" s="270" t="s">
        <v>340</v>
      </c>
      <c r="C13" s="270"/>
      <c r="D13" s="183">
        <v>2200293</v>
      </c>
      <c r="E13" s="183">
        <v>2200293</v>
      </c>
      <c r="F13" s="183">
        <v>2200293</v>
      </c>
      <c r="G13" s="183">
        <v>2493304</v>
      </c>
      <c r="H13" s="183">
        <v>2200293</v>
      </c>
      <c r="I13" s="183">
        <v>2200293</v>
      </c>
      <c r="J13" s="183">
        <v>2200293</v>
      </c>
      <c r="K13" s="183">
        <v>2200293</v>
      </c>
      <c r="L13" s="183">
        <v>2205160</v>
      </c>
      <c r="M13" s="183">
        <v>2200293</v>
      </c>
      <c r="N13" s="183">
        <v>2200293</v>
      </c>
      <c r="O13" s="183">
        <v>2200293</v>
      </c>
      <c r="P13" s="183">
        <v>2200293</v>
      </c>
      <c r="Q13" s="183">
        <v>2200293</v>
      </c>
      <c r="R13" s="183">
        <v>2200293</v>
      </c>
      <c r="S13" s="183">
        <v>2610000</v>
      </c>
      <c r="T13" s="183">
        <v>2200293</v>
      </c>
      <c r="U13" s="183">
        <v>2200293</v>
      </c>
      <c r="V13" s="183">
        <v>2200293</v>
      </c>
      <c r="W13" s="183">
        <v>2200293</v>
      </c>
      <c r="X13" s="183">
        <v>2200293</v>
      </c>
      <c r="Y13" s="183">
        <v>2200293</v>
      </c>
      <c r="Z13" s="183">
        <v>2200293</v>
      </c>
      <c r="AA13" s="183">
        <v>2200293</v>
      </c>
      <c r="AB13" s="183">
        <v>2200293</v>
      </c>
      <c r="AC13" s="183">
        <v>2200293</v>
      </c>
      <c r="AD13" s="183">
        <v>2200293</v>
      </c>
      <c r="AF13" s="186"/>
      <c r="AG13" s="224">
        <f t="shared" si="0"/>
        <v>2610000</v>
      </c>
      <c r="AH13" s="224">
        <f t="shared" si="1"/>
        <v>2200293</v>
      </c>
    </row>
    <row r="14" spans="1:38" s="181" customFormat="1" ht="18.75">
      <c r="A14" s="178">
        <v>9</v>
      </c>
      <c r="B14" s="270" t="s">
        <v>341</v>
      </c>
      <c r="C14" s="270"/>
      <c r="D14" s="183">
        <v>2200293</v>
      </c>
      <c r="E14" s="183">
        <v>2200293</v>
      </c>
      <c r="F14" s="183">
        <v>2200293</v>
      </c>
      <c r="G14" s="183">
        <v>2835915</v>
      </c>
      <c r="H14" s="183">
        <v>2200293</v>
      </c>
      <c r="I14" s="183">
        <v>2200293</v>
      </c>
      <c r="J14" s="183">
        <v>2200293</v>
      </c>
      <c r="K14" s="183">
        <v>2200293</v>
      </c>
      <c r="L14" s="183">
        <v>2344943</v>
      </c>
      <c r="M14" s="183">
        <v>2200293</v>
      </c>
      <c r="N14" s="183">
        <v>2200293</v>
      </c>
      <c r="O14" s="183">
        <v>2200293</v>
      </c>
      <c r="P14" s="183">
        <v>2200293</v>
      </c>
      <c r="Q14" s="183">
        <v>2200293</v>
      </c>
      <c r="R14" s="183">
        <v>2200293</v>
      </c>
      <c r="S14" s="183">
        <v>2726000</v>
      </c>
      <c r="T14" s="183">
        <v>2200293</v>
      </c>
      <c r="U14" s="183">
        <v>2200293</v>
      </c>
      <c r="V14" s="183">
        <v>2200293</v>
      </c>
      <c r="W14" s="183">
        <v>2200293</v>
      </c>
      <c r="X14" s="183">
        <v>2200293</v>
      </c>
      <c r="Y14" s="183">
        <v>2200293</v>
      </c>
      <c r="Z14" s="183">
        <v>2200293</v>
      </c>
      <c r="AA14" s="183">
        <v>2200293</v>
      </c>
      <c r="AB14" s="183">
        <v>2200293</v>
      </c>
      <c r="AC14" s="183">
        <v>2200293</v>
      </c>
      <c r="AD14" s="183">
        <v>2200293</v>
      </c>
      <c r="AF14" s="186"/>
      <c r="AG14" s="224">
        <f t="shared" si="0"/>
        <v>2835915</v>
      </c>
      <c r="AH14" s="224">
        <f t="shared" si="1"/>
        <v>2200293</v>
      </c>
    </row>
    <row r="15" spans="1:38" s="181" customFormat="1" ht="18.75">
      <c r="A15" s="178">
        <v>10</v>
      </c>
      <c r="B15" s="270" t="s">
        <v>342</v>
      </c>
      <c r="C15" s="270"/>
      <c r="D15" s="183">
        <v>2200293</v>
      </c>
      <c r="E15" s="183">
        <v>2200293</v>
      </c>
      <c r="F15" s="183">
        <v>2200293</v>
      </c>
      <c r="G15" s="183">
        <v>2904206</v>
      </c>
      <c r="H15" s="183">
        <v>2200293</v>
      </c>
      <c r="I15" s="183">
        <v>2200293</v>
      </c>
      <c r="J15" s="183">
        <v>2200293</v>
      </c>
      <c r="K15" s="183">
        <v>2200293</v>
      </c>
      <c r="L15" s="183">
        <v>3248000</v>
      </c>
      <c r="M15" s="183">
        <v>2200293</v>
      </c>
      <c r="N15" s="183">
        <v>2200293</v>
      </c>
      <c r="O15" s="183">
        <v>2200293</v>
      </c>
      <c r="P15" s="183">
        <v>2200293</v>
      </c>
      <c r="Q15" s="183">
        <v>2200293</v>
      </c>
      <c r="R15" s="183">
        <v>2200293</v>
      </c>
      <c r="S15" s="183">
        <v>3132000</v>
      </c>
      <c r="T15" s="183">
        <v>2200293</v>
      </c>
      <c r="U15" s="183">
        <v>2200293</v>
      </c>
      <c r="V15" s="183">
        <v>2200293</v>
      </c>
      <c r="W15" s="183">
        <v>2200293</v>
      </c>
      <c r="X15" s="183">
        <v>2200293</v>
      </c>
      <c r="Y15" s="183">
        <v>2200293</v>
      </c>
      <c r="Z15" s="183">
        <v>2200293</v>
      </c>
      <c r="AA15" s="183">
        <v>2200293</v>
      </c>
      <c r="AB15" s="183">
        <v>2200293</v>
      </c>
      <c r="AC15" s="183">
        <v>2200293</v>
      </c>
      <c r="AD15" s="183">
        <v>2200293</v>
      </c>
      <c r="AF15" s="186"/>
      <c r="AG15" s="224">
        <f t="shared" si="0"/>
        <v>3248000</v>
      </c>
      <c r="AH15" s="224">
        <f t="shared" si="1"/>
        <v>2200293</v>
      </c>
    </row>
    <row r="16" spans="1:38" s="181" customFormat="1" ht="18.75">
      <c r="A16" s="178">
        <v>11</v>
      </c>
      <c r="B16" s="270" t="s">
        <v>343</v>
      </c>
      <c r="C16" s="270"/>
      <c r="D16" s="183">
        <v>73343</v>
      </c>
      <c r="E16" s="183">
        <v>73343</v>
      </c>
      <c r="F16" s="183">
        <v>73343</v>
      </c>
      <c r="G16" s="183">
        <v>77111</v>
      </c>
      <c r="H16" s="183">
        <v>73343</v>
      </c>
      <c r="I16" s="183">
        <v>73343</v>
      </c>
      <c r="J16" s="183">
        <v>73343</v>
      </c>
      <c r="K16" s="183">
        <v>73343</v>
      </c>
      <c r="L16" s="183">
        <v>73343</v>
      </c>
      <c r="M16" s="183">
        <v>73343</v>
      </c>
      <c r="N16" s="183">
        <v>73343</v>
      </c>
      <c r="O16" s="183">
        <v>73343</v>
      </c>
      <c r="P16" s="183">
        <v>73343</v>
      </c>
      <c r="Q16" s="183">
        <v>73343</v>
      </c>
      <c r="R16" s="183">
        <v>73343</v>
      </c>
      <c r="S16" s="183">
        <v>232000</v>
      </c>
      <c r="T16" s="183">
        <v>73343</v>
      </c>
      <c r="U16" s="183">
        <v>73343</v>
      </c>
      <c r="V16" s="183">
        <v>73343</v>
      </c>
      <c r="W16" s="183">
        <v>73343</v>
      </c>
      <c r="X16" s="183">
        <v>73343</v>
      </c>
      <c r="Y16" s="183">
        <v>73343</v>
      </c>
      <c r="Z16" s="183">
        <v>73343</v>
      </c>
      <c r="AA16" s="183">
        <v>73343</v>
      </c>
      <c r="AB16" s="183">
        <v>73343</v>
      </c>
      <c r="AC16" s="183">
        <v>73343</v>
      </c>
      <c r="AD16" s="183">
        <v>73343</v>
      </c>
      <c r="AF16" s="186"/>
      <c r="AG16" s="224">
        <f t="shared" si="0"/>
        <v>232000</v>
      </c>
      <c r="AH16" s="224">
        <f t="shared" si="1"/>
        <v>73343</v>
      </c>
    </row>
    <row r="17" spans="1:57" s="181" customFormat="1" ht="18.75">
      <c r="A17" s="178">
        <v>12</v>
      </c>
      <c r="B17" s="272" t="s">
        <v>344</v>
      </c>
      <c r="C17" s="272"/>
      <c r="D17" s="183">
        <v>73343</v>
      </c>
      <c r="E17" s="183">
        <v>73343</v>
      </c>
      <c r="F17" s="183">
        <v>73343</v>
      </c>
      <c r="G17" s="183">
        <v>78479</v>
      </c>
      <c r="H17" s="183">
        <v>73343</v>
      </c>
      <c r="I17" s="183">
        <v>73343</v>
      </c>
      <c r="J17" s="183">
        <v>73343</v>
      </c>
      <c r="K17" s="183">
        <v>73343</v>
      </c>
      <c r="L17" s="183">
        <v>87000</v>
      </c>
      <c r="M17" s="183">
        <v>73343</v>
      </c>
      <c r="N17" s="183">
        <v>73343</v>
      </c>
      <c r="O17" s="183">
        <v>73343</v>
      </c>
      <c r="P17" s="183">
        <v>73343</v>
      </c>
      <c r="Q17" s="183">
        <v>73343</v>
      </c>
      <c r="R17" s="183">
        <v>73343</v>
      </c>
      <c r="S17" s="183">
        <v>232000</v>
      </c>
      <c r="T17" s="183">
        <v>73343</v>
      </c>
      <c r="U17" s="183">
        <v>73343</v>
      </c>
      <c r="V17" s="183">
        <v>73343</v>
      </c>
      <c r="W17" s="183">
        <v>73343</v>
      </c>
      <c r="X17" s="183">
        <v>73343</v>
      </c>
      <c r="Y17" s="183">
        <v>73343</v>
      </c>
      <c r="Z17" s="183">
        <v>73343</v>
      </c>
      <c r="AA17" s="183">
        <v>73343</v>
      </c>
      <c r="AB17" s="183">
        <v>73343</v>
      </c>
      <c r="AC17" s="183">
        <v>73343</v>
      </c>
      <c r="AD17" s="183">
        <v>73343</v>
      </c>
      <c r="AF17" s="186"/>
      <c r="AG17" s="224">
        <f t="shared" si="0"/>
        <v>232000</v>
      </c>
      <c r="AH17" s="224">
        <f t="shared" si="1"/>
        <v>73343</v>
      </c>
    </row>
    <row r="18" spans="1:57" s="181" customFormat="1" ht="18.75">
      <c r="A18" s="178">
        <v>13</v>
      </c>
      <c r="B18" s="270" t="s">
        <v>345</v>
      </c>
      <c r="C18" s="270"/>
      <c r="D18" s="183">
        <v>73343</v>
      </c>
      <c r="E18" s="183">
        <v>73343</v>
      </c>
      <c r="F18" s="183">
        <v>73343</v>
      </c>
      <c r="G18" s="183">
        <v>92191</v>
      </c>
      <c r="H18" s="183">
        <v>73343</v>
      </c>
      <c r="I18" s="183">
        <v>73343</v>
      </c>
      <c r="J18" s="183">
        <v>73343</v>
      </c>
      <c r="K18" s="183">
        <v>73343</v>
      </c>
      <c r="L18" s="183">
        <v>110200</v>
      </c>
      <c r="M18" s="183">
        <v>73343</v>
      </c>
      <c r="N18" s="183">
        <v>73343</v>
      </c>
      <c r="O18" s="183">
        <v>73343</v>
      </c>
      <c r="P18" s="183">
        <v>73343</v>
      </c>
      <c r="Q18" s="183">
        <v>73343</v>
      </c>
      <c r="R18" s="183">
        <v>73343</v>
      </c>
      <c r="S18" s="183">
        <v>232000</v>
      </c>
      <c r="T18" s="183">
        <v>73343</v>
      </c>
      <c r="U18" s="183">
        <v>73343</v>
      </c>
      <c r="V18" s="183">
        <v>73343</v>
      </c>
      <c r="W18" s="183">
        <v>73343</v>
      </c>
      <c r="X18" s="183">
        <v>73343</v>
      </c>
      <c r="Y18" s="183">
        <v>73343</v>
      </c>
      <c r="Z18" s="183">
        <v>73343</v>
      </c>
      <c r="AA18" s="183">
        <v>73343</v>
      </c>
      <c r="AB18" s="183">
        <v>73343</v>
      </c>
      <c r="AC18" s="183">
        <v>73343</v>
      </c>
      <c r="AD18" s="183">
        <v>73343</v>
      </c>
      <c r="AF18" s="186"/>
      <c r="AG18" s="224">
        <f t="shared" si="0"/>
        <v>232000</v>
      </c>
      <c r="AH18" s="224">
        <f t="shared" si="1"/>
        <v>73343</v>
      </c>
    </row>
    <row r="19" spans="1:57" s="181" customFormat="1" ht="18.75">
      <c r="A19" s="271" t="s">
        <v>500</v>
      </c>
      <c r="B19" s="271"/>
      <c r="C19" s="271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F19" s="186"/>
    </row>
    <row r="20" spans="1:57" s="181" customFormat="1" ht="18.75">
      <c r="A20" s="178">
        <v>1</v>
      </c>
      <c r="B20" s="270" t="s">
        <v>334</v>
      </c>
      <c r="C20" s="270"/>
      <c r="D20" s="183">
        <v>1408187</v>
      </c>
      <c r="E20" s="183">
        <v>1408187</v>
      </c>
      <c r="F20" s="183">
        <v>1408187</v>
      </c>
      <c r="G20" s="183">
        <v>1487300</v>
      </c>
      <c r="H20" s="183">
        <v>1408187</v>
      </c>
      <c r="I20" s="183">
        <v>1695864</v>
      </c>
      <c r="J20" s="183">
        <v>1508000</v>
      </c>
      <c r="K20" s="183">
        <v>1408187</v>
      </c>
      <c r="L20" s="183">
        <v>1408188</v>
      </c>
      <c r="M20" s="183">
        <v>1408187</v>
      </c>
      <c r="N20" s="183">
        <v>1408187</v>
      </c>
      <c r="O20" s="183">
        <v>1408187</v>
      </c>
      <c r="P20" s="183">
        <v>1408187</v>
      </c>
      <c r="Q20" s="183">
        <v>1408187</v>
      </c>
      <c r="R20" s="183">
        <v>1408187</v>
      </c>
      <c r="S20" s="183">
        <v>1450000</v>
      </c>
      <c r="T20" s="183">
        <v>1830643</v>
      </c>
      <c r="U20" s="183">
        <v>1408187</v>
      </c>
      <c r="V20" s="183">
        <v>1408187</v>
      </c>
      <c r="W20" s="183">
        <v>1408187</v>
      </c>
      <c r="X20" s="183">
        <v>1408187</v>
      </c>
      <c r="Y20" s="183">
        <v>1408187</v>
      </c>
      <c r="Z20" s="183">
        <v>1756187</v>
      </c>
      <c r="AA20" s="183">
        <v>1408187</v>
      </c>
      <c r="AB20" s="183">
        <v>2337590</v>
      </c>
      <c r="AC20" s="183">
        <v>1640187</v>
      </c>
      <c r="AD20" s="183">
        <v>1408187</v>
      </c>
      <c r="AF20" s="186"/>
      <c r="AG20" s="183">
        <f t="shared" ref="AG20:AG28" si="2">MAX(D20:AD20)</f>
        <v>2337590</v>
      </c>
      <c r="AH20" s="183">
        <f t="shared" ref="AH20:AH28" si="3">MIN(D20:AD20)</f>
        <v>1408187</v>
      </c>
    </row>
    <row r="21" spans="1:57" s="181" customFormat="1" ht="18.75">
      <c r="A21" s="178">
        <v>2</v>
      </c>
      <c r="B21" s="270" t="s">
        <v>335</v>
      </c>
      <c r="C21" s="270"/>
      <c r="D21" s="183">
        <v>1362556</v>
      </c>
      <c r="E21" s="183">
        <v>1362556</v>
      </c>
      <c r="F21" s="183">
        <v>1362556</v>
      </c>
      <c r="G21" s="183">
        <v>1647027</v>
      </c>
      <c r="H21" s="183">
        <v>1362556</v>
      </c>
      <c r="I21" s="183">
        <v>2081736</v>
      </c>
      <c r="J21" s="183">
        <v>1392000</v>
      </c>
      <c r="K21" s="183">
        <v>1362556</v>
      </c>
      <c r="L21" s="183">
        <v>1362557</v>
      </c>
      <c r="M21" s="183">
        <v>1362556</v>
      </c>
      <c r="N21" s="183">
        <v>1362556</v>
      </c>
      <c r="O21" s="183">
        <v>1362556</v>
      </c>
      <c r="P21" s="183">
        <v>1362556</v>
      </c>
      <c r="Q21" s="183">
        <v>1362556</v>
      </c>
      <c r="R21" s="183">
        <v>1362556</v>
      </c>
      <c r="S21" s="183">
        <v>1450000</v>
      </c>
      <c r="T21" s="183">
        <v>1771322</v>
      </c>
      <c r="U21" s="183">
        <v>1362556</v>
      </c>
      <c r="V21" s="183">
        <v>1362556</v>
      </c>
      <c r="W21" s="183">
        <v>1362556</v>
      </c>
      <c r="X21" s="183">
        <v>1362556</v>
      </c>
      <c r="Y21" s="183">
        <v>1362556</v>
      </c>
      <c r="Z21" s="183">
        <v>1710556</v>
      </c>
      <c r="AA21" s="183">
        <v>1362556</v>
      </c>
      <c r="AB21" s="183">
        <v>2261842</v>
      </c>
      <c r="AC21" s="183">
        <v>1594556</v>
      </c>
      <c r="AD21" s="183">
        <v>1362556</v>
      </c>
      <c r="AF21" s="186"/>
      <c r="AG21" s="183">
        <f t="shared" si="2"/>
        <v>2261842</v>
      </c>
      <c r="AH21" s="183">
        <f t="shared" si="3"/>
        <v>1362556</v>
      </c>
    </row>
    <row r="22" spans="1:57" s="181" customFormat="1" ht="18.75">
      <c r="A22" s="178">
        <v>3</v>
      </c>
      <c r="B22" s="270" t="s">
        <v>336</v>
      </c>
      <c r="C22" s="270"/>
      <c r="D22" s="183">
        <v>1362556</v>
      </c>
      <c r="E22" s="183">
        <v>1362556</v>
      </c>
      <c r="F22" s="183">
        <v>1362556</v>
      </c>
      <c r="G22" s="183">
        <v>1570374</v>
      </c>
      <c r="H22" s="183">
        <v>1362556</v>
      </c>
      <c r="I22" s="183">
        <v>1870558</v>
      </c>
      <c r="J22" s="183">
        <v>1392000</v>
      </c>
      <c r="K22" s="183">
        <v>1362556</v>
      </c>
      <c r="L22" s="183">
        <v>1362557</v>
      </c>
      <c r="M22" s="183">
        <v>1362556</v>
      </c>
      <c r="N22" s="183">
        <v>1362556</v>
      </c>
      <c r="O22" s="183">
        <v>1362556</v>
      </c>
      <c r="P22" s="183">
        <v>1362556</v>
      </c>
      <c r="Q22" s="183">
        <v>1362556</v>
      </c>
      <c r="R22" s="183">
        <v>1362556</v>
      </c>
      <c r="S22" s="183">
        <v>1450000</v>
      </c>
      <c r="T22" s="183">
        <v>1771322</v>
      </c>
      <c r="U22" s="183">
        <v>1362556</v>
      </c>
      <c r="V22" s="183">
        <v>1362556</v>
      </c>
      <c r="W22" s="183">
        <v>1362556</v>
      </c>
      <c r="X22" s="183">
        <v>1362556</v>
      </c>
      <c r="Y22" s="183">
        <v>1362556</v>
      </c>
      <c r="Z22" s="183">
        <v>1710556</v>
      </c>
      <c r="AA22" s="183">
        <v>1362556</v>
      </c>
      <c r="AB22" s="183">
        <v>2261842</v>
      </c>
      <c r="AC22" s="183">
        <v>1594556</v>
      </c>
      <c r="AD22" s="183">
        <v>1362556</v>
      </c>
      <c r="AF22" s="186"/>
      <c r="AG22" s="183">
        <f t="shared" si="2"/>
        <v>2261842</v>
      </c>
      <c r="AH22" s="183">
        <f t="shared" si="3"/>
        <v>1362556</v>
      </c>
      <c r="AN22" s="187" t="s">
        <v>501</v>
      </c>
      <c r="AO22" s="188">
        <f>COUNTIF(AS30:AS436,"&gt;0")</f>
        <v>65</v>
      </c>
      <c r="AP22" s="189"/>
    </row>
    <row r="23" spans="1:57" s="181" customFormat="1" ht="18.75">
      <c r="A23" s="178">
        <v>4</v>
      </c>
      <c r="B23" s="270" t="s">
        <v>502</v>
      </c>
      <c r="C23" s="270"/>
      <c r="D23" s="183">
        <v>1408187</v>
      </c>
      <c r="E23" s="183">
        <v>1408187</v>
      </c>
      <c r="F23" s="183">
        <v>1408187</v>
      </c>
      <c r="G23" s="183">
        <v>1707946</v>
      </c>
      <c r="H23" s="183">
        <v>1408187</v>
      </c>
      <c r="I23" s="183">
        <v>2924751</v>
      </c>
      <c r="J23" s="183">
        <v>1566000</v>
      </c>
      <c r="K23" s="183">
        <v>1408187</v>
      </c>
      <c r="L23" s="183">
        <v>1408188</v>
      </c>
      <c r="M23" s="183">
        <v>1408187</v>
      </c>
      <c r="N23" s="183">
        <v>1408187</v>
      </c>
      <c r="O23" s="183">
        <v>1408187</v>
      </c>
      <c r="P23" s="183">
        <v>1408187</v>
      </c>
      <c r="Q23" s="183">
        <v>1408187</v>
      </c>
      <c r="R23" s="183">
        <v>1408187</v>
      </c>
      <c r="S23" s="183">
        <v>1450000</v>
      </c>
      <c r="T23" s="183">
        <v>1830643</v>
      </c>
      <c r="U23" s="183">
        <v>1408187</v>
      </c>
      <c r="V23" s="183">
        <v>1408187</v>
      </c>
      <c r="W23" s="183">
        <v>1408187</v>
      </c>
      <c r="X23" s="183">
        <v>1408187</v>
      </c>
      <c r="Y23" s="183">
        <v>1408187</v>
      </c>
      <c r="Z23" s="183">
        <v>1756187</v>
      </c>
      <c r="AA23" s="183">
        <v>1408187</v>
      </c>
      <c r="AB23" s="183">
        <v>2337590</v>
      </c>
      <c r="AC23" s="183">
        <v>1640187</v>
      </c>
      <c r="AD23" s="183">
        <v>1408187</v>
      </c>
      <c r="AF23" s="186"/>
      <c r="AG23" s="183">
        <f t="shared" si="2"/>
        <v>2924751</v>
      </c>
      <c r="AH23" s="183">
        <f t="shared" si="3"/>
        <v>1408187</v>
      </c>
      <c r="AN23" s="238" t="s">
        <v>503</v>
      </c>
      <c r="AO23" s="239" t="b">
        <f>ISEVEN(AO22)</f>
        <v>0</v>
      </c>
      <c r="AP23" s="190"/>
    </row>
    <row r="24" spans="1:57" s="181" customFormat="1" ht="18.75">
      <c r="A24" s="178">
        <v>5</v>
      </c>
      <c r="B24" s="270" t="s">
        <v>338</v>
      </c>
      <c r="C24" s="270"/>
      <c r="D24" s="183">
        <v>1362556</v>
      </c>
      <c r="E24" s="183">
        <v>1362556</v>
      </c>
      <c r="F24" s="183">
        <v>1362556</v>
      </c>
      <c r="G24" s="183">
        <v>1743865</v>
      </c>
      <c r="H24" s="183">
        <v>1362556</v>
      </c>
      <c r="I24" s="183">
        <v>2037583</v>
      </c>
      <c r="J24" s="183">
        <v>1392000</v>
      </c>
      <c r="K24" s="183">
        <v>1362556</v>
      </c>
      <c r="L24" s="183">
        <v>1362557</v>
      </c>
      <c r="M24" s="183">
        <v>1362556</v>
      </c>
      <c r="N24" s="183">
        <v>1362556</v>
      </c>
      <c r="O24" s="183">
        <v>1362556</v>
      </c>
      <c r="P24" s="183">
        <v>1362556</v>
      </c>
      <c r="Q24" s="183">
        <v>1362556</v>
      </c>
      <c r="R24" s="183">
        <v>1362556</v>
      </c>
      <c r="S24" s="183">
        <v>1450000</v>
      </c>
      <c r="T24" s="183">
        <v>1771322</v>
      </c>
      <c r="U24" s="183">
        <v>1362556</v>
      </c>
      <c r="V24" s="183">
        <v>1362556</v>
      </c>
      <c r="W24" s="183">
        <v>1362556</v>
      </c>
      <c r="X24" s="183">
        <v>1362556</v>
      </c>
      <c r="Y24" s="183">
        <v>1362556</v>
      </c>
      <c r="Z24" s="183">
        <v>1710556</v>
      </c>
      <c r="AA24" s="183">
        <v>1362556</v>
      </c>
      <c r="AB24" s="183">
        <v>2261842</v>
      </c>
      <c r="AC24" s="183">
        <v>1594556</v>
      </c>
      <c r="AD24" s="183">
        <v>1362556</v>
      </c>
      <c r="AF24" s="186"/>
      <c r="AG24" s="183">
        <f t="shared" si="2"/>
        <v>2261842</v>
      </c>
      <c r="AH24" s="183">
        <f t="shared" si="3"/>
        <v>1362556</v>
      </c>
      <c r="AN24" s="240" t="s">
        <v>504</v>
      </c>
      <c r="AO24" s="202">
        <f>IF(AO23,+AO22/2,+AO22/2+0.5)</f>
        <v>33</v>
      </c>
      <c r="AP24" s="191"/>
    </row>
    <row r="25" spans="1:57" s="181" customFormat="1" ht="18.75">
      <c r="A25" s="178">
        <v>6</v>
      </c>
      <c r="B25" s="270" t="s">
        <v>339</v>
      </c>
      <c r="C25" s="270"/>
      <c r="D25" s="183">
        <v>1362556</v>
      </c>
      <c r="E25" s="183">
        <v>1362556</v>
      </c>
      <c r="F25" s="183">
        <v>1362556</v>
      </c>
      <c r="G25" s="183">
        <v>1757589</v>
      </c>
      <c r="H25" s="183">
        <v>1362556</v>
      </c>
      <c r="I25" s="183">
        <v>2211620</v>
      </c>
      <c r="J25" s="183">
        <v>1392000</v>
      </c>
      <c r="K25" s="183">
        <v>1362556</v>
      </c>
      <c r="L25" s="183">
        <v>1362557</v>
      </c>
      <c r="M25" s="183">
        <v>1362556</v>
      </c>
      <c r="N25" s="183">
        <v>1362556</v>
      </c>
      <c r="O25" s="183">
        <v>1362556</v>
      </c>
      <c r="P25" s="183">
        <v>1362556</v>
      </c>
      <c r="Q25" s="183">
        <v>1362556</v>
      </c>
      <c r="R25" s="183">
        <v>1362556</v>
      </c>
      <c r="S25" s="183">
        <v>1740000</v>
      </c>
      <c r="T25" s="183">
        <v>1771322</v>
      </c>
      <c r="U25" s="183">
        <v>1362556</v>
      </c>
      <c r="V25" s="183">
        <v>1362556</v>
      </c>
      <c r="W25" s="183">
        <v>1362556</v>
      </c>
      <c r="X25" s="183">
        <v>1362556</v>
      </c>
      <c r="Y25" s="183">
        <v>1362556</v>
      </c>
      <c r="Z25" s="183">
        <v>1710556</v>
      </c>
      <c r="AA25" s="183">
        <v>1362556</v>
      </c>
      <c r="AB25" s="183">
        <v>2261842</v>
      </c>
      <c r="AC25" s="183">
        <v>1594556</v>
      </c>
      <c r="AD25" s="183">
        <v>1362556</v>
      </c>
      <c r="AF25" s="186"/>
      <c r="AG25" s="183">
        <f t="shared" si="2"/>
        <v>2261842</v>
      </c>
      <c r="AH25" s="183">
        <f t="shared" si="3"/>
        <v>1362556</v>
      </c>
      <c r="AN25" s="240" t="s">
        <v>505</v>
      </c>
      <c r="AO25" s="202">
        <f>+AO22-AO24</f>
        <v>32</v>
      </c>
      <c r="AP25" s="191"/>
    </row>
    <row r="26" spans="1:57" s="181" customFormat="1" ht="18.75">
      <c r="A26" s="178">
        <v>7</v>
      </c>
      <c r="B26" s="270" t="s">
        <v>340</v>
      </c>
      <c r="C26" s="270"/>
      <c r="D26" s="183">
        <v>1362556</v>
      </c>
      <c r="E26" s="183">
        <v>1362556</v>
      </c>
      <c r="F26" s="183">
        <v>1362556</v>
      </c>
      <c r="G26" s="183">
        <v>1680936</v>
      </c>
      <c r="H26" s="183">
        <v>1362556</v>
      </c>
      <c r="I26" s="183">
        <v>1939532</v>
      </c>
      <c r="J26" s="183">
        <v>1392000</v>
      </c>
      <c r="K26" s="183">
        <v>1362556</v>
      </c>
      <c r="L26" s="183">
        <v>1362557</v>
      </c>
      <c r="M26" s="183">
        <v>1362556</v>
      </c>
      <c r="N26" s="183">
        <v>1362556</v>
      </c>
      <c r="O26" s="183">
        <v>1362556</v>
      </c>
      <c r="P26" s="183">
        <v>1362556</v>
      </c>
      <c r="Q26" s="183">
        <v>1362556</v>
      </c>
      <c r="R26" s="183">
        <v>1362556</v>
      </c>
      <c r="S26" s="183">
        <v>1682000</v>
      </c>
      <c r="T26" s="183">
        <v>1771322</v>
      </c>
      <c r="U26" s="183">
        <v>1362556</v>
      </c>
      <c r="V26" s="183">
        <v>1362556</v>
      </c>
      <c r="W26" s="183">
        <v>1362556</v>
      </c>
      <c r="X26" s="183">
        <v>1362556</v>
      </c>
      <c r="Y26" s="183">
        <v>1362556</v>
      </c>
      <c r="Z26" s="183">
        <v>1710556</v>
      </c>
      <c r="AA26" s="183">
        <v>1362556</v>
      </c>
      <c r="AB26" s="183">
        <v>2261842</v>
      </c>
      <c r="AC26" s="183">
        <v>1594556</v>
      </c>
      <c r="AD26" s="183">
        <v>1362556</v>
      </c>
      <c r="AF26" s="186"/>
      <c r="AG26" s="183">
        <f t="shared" si="2"/>
        <v>2261842</v>
      </c>
      <c r="AH26" s="183">
        <f t="shared" si="3"/>
        <v>1362556</v>
      </c>
      <c r="AN26" s="240" t="s">
        <v>506</v>
      </c>
      <c r="AO26" s="241">
        <f>MIN(AQ30:AQ436)</f>
        <v>9898</v>
      </c>
      <c r="AP26" s="192"/>
    </row>
    <row r="27" spans="1:57" s="181" customFormat="1" ht="18.75">
      <c r="A27" s="178">
        <v>8</v>
      </c>
      <c r="B27" s="270" t="s">
        <v>341</v>
      </c>
      <c r="C27" s="270"/>
      <c r="D27" s="183">
        <v>1362556</v>
      </c>
      <c r="E27" s="183">
        <v>1362556</v>
      </c>
      <c r="F27" s="183">
        <v>1362556</v>
      </c>
      <c r="G27" s="183">
        <v>1854427</v>
      </c>
      <c r="H27" s="183">
        <v>1362556</v>
      </c>
      <c r="I27" s="183">
        <v>2211620</v>
      </c>
      <c r="J27" s="183">
        <v>1392000</v>
      </c>
      <c r="K27" s="183">
        <v>1362556</v>
      </c>
      <c r="L27" s="183">
        <v>1362557</v>
      </c>
      <c r="M27" s="183">
        <v>1362556</v>
      </c>
      <c r="N27" s="183">
        <v>1362556</v>
      </c>
      <c r="O27" s="183">
        <v>1362556</v>
      </c>
      <c r="P27" s="183">
        <v>1362556</v>
      </c>
      <c r="Q27" s="183">
        <v>1362556</v>
      </c>
      <c r="R27" s="183">
        <v>1362556</v>
      </c>
      <c r="S27" s="183">
        <v>1751600</v>
      </c>
      <c r="T27" s="183">
        <v>1771322</v>
      </c>
      <c r="U27" s="183">
        <v>1362556</v>
      </c>
      <c r="V27" s="183">
        <v>1362556</v>
      </c>
      <c r="W27" s="183">
        <v>1362556</v>
      </c>
      <c r="X27" s="183">
        <v>1362556</v>
      </c>
      <c r="Y27" s="183">
        <v>1362556</v>
      </c>
      <c r="Z27" s="183">
        <v>1710556</v>
      </c>
      <c r="AA27" s="183">
        <v>1362556</v>
      </c>
      <c r="AB27" s="183">
        <v>2261842</v>
      </c>
      <c r="AC27" s="183">
        <v>1594556</v>
      </c>
      <c r="AD27" s="183">
        <v>1362556</v>
      </c>
      <c r="AF27" s="186"/>
      <c r="AG27" s="183">
        <f t="shared" si="2"/>
        <v>2261842</v>
      </c>
      <c r="AH27" s="183">
        <f t="shared" si="3"/>
        <v>1362556</v>
      </c>
      <c r="AN27" s="240" t="s">
        <v>507</v>
      </c>
      <c r="AO27" s="241">
        <f>MAX(AQ30:AQ436)</f>
        <v>920400</v>
      </c>
      <c r="AP27" s="192"/>
    </row>
    <row r="28" spans="1:57" s="181" customFormat="1" ht="37.5">
      <c r="A28" s="178">
        <v>9</v>
      </c>
      <c r="B28" s="270" t="s">
        <v>342</v>
      </c>
      <c r="C28" s="270"/>
      <c r="D28" s="225">
        <v>1338704</v>
      </c>
      <c r="E28" s="225">
        <v>1338704</v>
      </c>
      <c r="F28" s="225">
        <v>1338704</v>
      </c>
      <c r="G28" s="225">
        <v>1803520</v>
      </c>
      <c r="H28" s="225">
        <v>1338704</v>
      </c>
      <c r="I28" s="225">
        <v>2893223</v>
      </c>
      <c r="J28" s="225">
        <v>1392000</v>
      </c>
      <c r="K28" s="225">
        <v>1338704</v>
      </c>
      <c r="L28" s="225">
        <v>1362557</v>
      </c>
      <c r="M28" s="225">
        <v>1338704</v>
      </c>
      <c r="N28" s="225">
        <v>1338704</v>
      </c>
      <c r="O28" s="225">
        <v>1338704</v>
      </c>
      <c r="P28" s="225">
        <v>1338704</v>
      </c>
      <c r="Q28" s="225">
        <v>1338704</v>
      </c>
      <c r="R28" s="225">
        <v>1338704</v>
      </c>
      <c r="S28" s="225">
        <v>2088000</v>
      </c>
      <c r="T28" s="225">
        <v>1740315</v>
      </c>
      <c r="U28" s="225">
        <v>1338704</v>
      </c>
      <c r="V28" s="225">
        <v>1338704</v>
      </c>
      <c r="W28" s="225">
        <v>1338704</v>
      </c>
      <c r="X28" s="225">
        <v>1338704</v>
      </c>
      <c r="Y28" s="225">
        <v>1338704</v>
      </c>
      <c r="Z28" s="225">
        <v>1686704</v>
      </c>
      <c r="AA28" s="225">
        <v>1338704</v>
      </c>
      <c r="AB28" s="225">
        <v>2222248</v>
      </c>
      <c r="AC28" s="225">
        <v>1570704</v>
      </c>
      <c r="AD28" s="225">
        <v>1338704</v>
      </c>
      <c r="AF28" s="186"/>
      <c r="AG28" s="225">
        <f t="shared" si="2"/>
        <v>2893223</v>
      </c>
      <c r="AH28" s="225">
        <f t="shared" si="3"/>
        <v>1338704</v>
      </c>
      <c r="AT28" s="240" t="s">
        <v>508</v>
      </c>
      <c r="AV28" s="240" t="s">
        <v>509</v>
      </c>
      <c r="AW28" s="193"/>
      <c r="AX28" s="240" t="s">
        <v>510</v>
      </c>
    </row>
    <row r="29" spans="1:57" ht="56.25">
      <c r="A29" s="271" t="s">
        <v>511</v>
      </c>
      <c r="B29" s="271"/>
      <c r="C29" s="234" t="s">
        <v>512</v>
      </c>
      <c r="D29" s="236"/>
      <c r="E29" s="236"/>
      <c r="F29" s="236"/>
      <c r="G29" s="236"/>
      <c r="H29" s="236"/>
      <c r="I29" s="236"/>
      <c r="J29" s="236"/>
      <c r="K29" s="236"/>
      <c r="L29" s="236"/>
      <c r="M29" s="237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17"/>
      <c r="AG29" s="109" t="s">
        <v>751</v>
      </c>
      <c r="AH29" s="107" t="s">
        <v>752</v>
      </c>
      <c r="AI29" s="109" t="s">
        <v>462</v>
      </c>
      <c r="AJ29" s="109" t="s">
        <v>462</v>
      </c>
      <c r="AK29" s="107" t="s">
        <v>463</v>
      </c>
      <c r="AL29" s="107" t="s">
        <v>463</v>
      </c>
      <c r="AO29" s="204" t="s">
        <v>513</v>
      </c>
      <c r="AP29" s="204" t="s">
        <v>749</v>
      </c>
      <c r="AQ29" s="204" t="s">
        <v>514</v>
      </c>
      <c r="AR29" s="204" t="s">
        <v>515</v>
      </c>
      <c r="AS29" s="204" t="s">
        <v>516</v>
      </c>
      <c r="AT29" s="204" t="s">
        <v>517</v>
      </c>
      <c r="AU29" s="204" t="s">
        <v>515</v>
      </c>
      <c r="AV29" s="204" t="s">
        <v>518</v>
      </c>
      <c r="AW29" s="204" t="s">
        <v>519</v>
      </c>
      <c r="AX29" s="204" t="s">
        <v>520</v>
      </c>
      <c r="AZ29" s="20" t="s">
        <v>528</v>
      </c>
      <c r="BA29" s="20" t="s">
        <v>529</v>
      </c>
      <c r="BB29" s="20" t="s">
        <v>530</v>
      </c>
      <c r="BC29" s="20" t="s">
        <v>585</v>
      </c>
      <c r="BD29" s="20" t="s">
        <v>7</v>
      </c>
      <c r="BE29" s="20" t="s">
        <v>586</v>
      </c>
    </row>
    <row r="30" spans="1:57" s="181" customFormat="1" ht="18.75" customHeight="1">
      <c r="A30" s="178">
        <v>1</v>
      </c>
      <c r="B30" s="179" t="s">
        <v>24</v>
      </c>
      <c r="C30" s="178" t="s">
        <v>369</v>
      </c>
      <c r="D30" s="235">
        <v>11193</v>
      </c>
      <c r="E30" s="235">
        <v>19164</v>
      </c>
      <c r="F30" s="235">
        <v>11263</v>
      </c>
      <c r="G30" s="235">
        <v>17573</v>
      </c>
      <c r="H30" s="235">
        <v>11326</v>
      </c>
      <c r="I30" s="235">
        <v>17657</v>
      </c>
      <c r="J30" s="235">
        <v>21493</v>
      </c>
      <c r="K30" s="235">
        <v>61405</v>
      </c>
      <c r="L30" s="235">
        <v>18552</v>
      </c>
      <c r="M30" s="235">
        <v>15090</v>
      </c>
      <c r="N30" s="235">
        <v>9248</v>
      </c>
      <c r="O30" s="235">
        <v>17307</v>
      </c>
      <c r="P30" s="235">
        <v>17556</v>
      </c>
      <c r="Q30" s="235">
        <v>17437</v>
      </c>
      <c r="R30" s="235">
        <v>18384</v>
      </c>
      <c r="S30" s="235">
        <v>14366</v>
      </c>
      <c r="T30" s="235">
        <v>18552</v>
      </c>
      <c r="U30" s="235">
        <v>15658</v>
      </c>
      <c r="V30" s="235">
        <v>13507</v>
      </c>
      <c r="W30" s="235">
        <v>12111</v>
      </c>
      <c r="X30" s="235">
        <v>23557</v>
      </c>
      <c r="Y30" s="235">
        <v>12705</v>
      </c>
      <c r="Z30" s="235">
        <v>11878</v>
      </c>
      <c r="AA30" s="235">
        <v>16174</v>
      </c>
      <c r="AB30" s="235">
        <v>17873</v>
      </c>
      <c r="AC30" s="235">
        <v>17956</v>
      </c>
      <c r="AD30" s="235">
        <v>18296</v>
      </c>
      <c r="AG30" s="226">
        <f t="shared" ref="AG30:AG93" si="4">MAX(D30:AD30)</f>
        <v>61405</v>
      </c>
      <c r="AH30" s="226">
        <f t="shared" ref="AH30:AH93" si="5">MIN(D30:AD30)</f>
        <v>9248</v>
      </c>
      <c r="AI30" s="226">
        <f>AH30-(AH30*$AI$3)</f>
        <v>7398.4</v>
      </c>
      <c r="AJ30" s="227">
        <f t="shared" ref="AJ30:AJ93" si="6">1-AI30/M30</f>
        <v>0.50971504307488402</v>
      </c>
      <c r="AK30" s="226">
        <f>AH30-(AH30*$AK$3)</f>
        <v>6936</v>
      </c>
      <c r="AL30" s="227">
        <f t="shared" ref="AL30:AL93" si="7">1-AK30/M30</f>
        <v>0.54035785288270377</v>
      </c>
      <c r="AN30" s="210" t="b">
        <f>AND(AO30&gt;0,AO30&lt;=$AO$24)</f>
        <v>1</v>
      </c>
      <c r="AO30" s="210">
        <f>IF($AO$24&gt;0,1)</f>
        <v>1</v>
      </c>
      <c r="AP30" s="211">
        <f>VLOOKUP(AQ30,$AT$29:$AU$436,2,FALSE)</f>
        <v>145</v>
      </c>
      <c r="AQ30" s="242">
        <f>IF(AN30,(LARGE($AT$30:$AT$436,+AO30)),AQ29)</f>
        <v>920400</v>
      </c>
      <c r="AR30" s="178">
        <v>1</v>
      </c>
      <c r="AS30" s="243">
        <v>0</v>
      </c>
      <c r="AT30" s="242">
        <f t="shared" ref="AT30:AT93" si="8">+AS30*AH30</f>
        <v>0</v>
      </c>
      <c r="AU30" s="178">
        <v>1</v>
      </c>
      <c r="AV30" s="244">
        <f t="shared" ref="AV30:AV93" si="9">IF(AT30&gt;=$AO$26,AK30,AI30)</f>
        <v>7398.4</v>
      </c>
      <c r="AW30" s="244">
        <f>+AV30*AS30</f>
        <v>0</v>
      </c>
      <c r="AX30" s="213">
        <f t="shared" ref="AX30:AX93" si="10">IF(AT30&gt;0,1-AV30/M30,0)</f>
        <v>0</v>
      </c>
      <c r="AZ30" s="194">
        <v>120011</v>
      </c>
      <c r="BA30" s="195" t="s">
        <v>610</v>
      </c>
      <c r="BB30" s="196">
        <v>14200</v>
      </c>
      <c r="BC30" s="197">
        <f>IF(C30="arrendamiento",BB30/Costo!$C$27,'Precios R9 (2023)'!BB30)</f>
        <v>14200</v>
      </c>
      <c r="BD30" s="197">
        <f t="shared" ref="BD30:BD82" si="11">BC30*19%</f>
        <v>2698</v>
      </c>
      <c r="BE30" s="197">
        <f>(BC30+BD30)*AS30</f>
        <v>0</v>
      </c>
    </row>
    <row r="31" spans="1:57" s="181" customFormat="1" ht="18.75" customHeight="1">
      <c r="A31" s="178">
        <v>2</v>
      </c>
      <c r="B31" s="179" t="s">
        <v>25</v>
      </c>
      <c r="C31" s="178" t="s">
        <v>369</v>
      </c>
      <c r="D31" s="183">
        <v>3265</v>
      </c>
      <c r="E31" s="183">
        <v>4761</v>
      </c>
      <c r="F31" s="183">
        <v>3357</v>
      </c>
      <c r="G31" s="183">
        <v>4002</v>
      </c>
      <c r="H31" s="183">
        <v>3227</v>
      </c>
      <c r="I31" s="183">
        <v>5192</v>
      </c>
      <c r="J31" s="183">
        <v>5430</v>
      </c>
      <c r="K31" s="183">
        <v>11210</v>
      </c>
      <c r="L31" s="183">
        <v>4242</v>
      </c>
      <c r="M31" s="183">
        <v>2998</v>
      </c>
      <c r="N31" s="183">
        <v>2558</v>
      </c>
      <c r="O31" s="183">
        <v>4185</v>
      </c>
      <c r="P31" s="183">
        <v>4378</v>
      </c>
      <c r="Q31" s="183">
        <v>5127</v>
      </c>
      <c r="R31" s="183">
        <v>4831</v>
      </c>
      <c r="S31" s="183">
        <v>4412</v>
      </c>
      <c r="T31" s="183">
        <v>4242</v>
      </c>
      <c r="U31" s="183">
        <v>5008</v>
      </c>
      <c r="V31" s="183">
        <v>3972</v>
      </c>
      <c r="W31" s="183">
        <v>3499</v>
      </c>
      <c r="X31" s="183">
        <v>6395</v>
      </c>
      <c r="Y31" s="183">
        <v>3495</v>
      </c>
      <c r="Z31" s="183">
        <v>3394</v>
      </c>
      <c r="AA31" s="183">
        <v>4105</v>
      </c>
      <c r="AB31" s="183">
        <v>5249</v>
      </c>
      <c r="AC31" s="183">
        <v>5278</v>
      </c>
      <c r="AD31" s="183">
        <v>4836</v>
      </c>
      <c r="AG31" s="226">
        <f t="shared" si="4"/>
        <v>11210</v>
      </c>
      <c r="AH31" s="226">
        <f t="shared" si="5"/>
        <v>2558</v>
      </c>
      <c r="AI31" s="226">
        <f t="shared" ref="AI31:AI94" si="12">AH31-(AH31*$AI$3)</f>
        <v>2046.4</v>
      </c>
      <c r="AJ31" s="227">
        <f t="shared" si="6"/>
        <v>0.31741160773849231</v>
      </c>
      <c r="AK31" s="226">
        <f t="shared" ref="AK31:AK94" si="13">AH31-(AH31*$AK$3)</f>
        <v>1918.5</v>
      </c>
      <c r="AL31" s="227">
        <f t="shared" si="7"/>
        <v>0.36007338225483654</v>
      </c>
      <c r="AN31" s="210" t="b">
        <f t="shared" ref="AN31:AN94" si="14">AND(AO31&gt;0,AO31&lt;=$AO$24)</f>
        <v>1</v>
      </c>
      <c r="AO31" s="210">
        <f>IF(AO30&lt;$AO$24,+AO30+1)</f>
        <v>2</v>
      </c>
      <c r="AP31" s="211">
        <f t="shared" ref="AP31:AP94" si="15">VLOOKUP(AQ31,$AT$29:$AU$436,2,FALSE)</f>
        <v>170</v>
      </c>
      <c r="AQ31" s="242">
        <f t="shared" ref="AQ31:AQ94" si="16">IF(AN31,(LARGE($AT$30:$AT$436,+AO31)),AQ30)</f>
        <v>444675</v>
      </c>
      <c r="AR31" s="178">
        <v>2</v>
      </c>
      <c r="AS31" s="243">
        <v>0</v>
      </c>
      <c r="AT31" s="242">
        <f t="shared" si="8"/>
        <v>0</v>
      </c>
      <c r="AU31" s="178">
        <v>2</v>
      </c>
      <c r="AV31" s="244">
        <f t="shared" si="9"/>
        <v>2046.4</v>
      </c>
      <c r="AW31" s="244">
        <f t="shared" ref="AW31:AW94" si="17">+AV31*AS31</f>
        <v>0</v>
      </c>
      <c r="AX31" s="213">
        <f t="shared" si="10"/>
        <v>0</v>
      </c>
      <c r="AZ31" s="194">
        <v>230007</v>
      </c>
      <c r="BA31" s="195" t="s">
        <v>611</v>
      </c>
      <c r="BB31" s="196">
        <v>2980</v>
      </c>
      <c r="BC31" s="197">
        <f>IF(C31="arrendamiento",BB31/Costo!$C$27,'Precios R9 (2023)'!BB31)</f>
        <v>2980</v>
      </c>
      <c r="BD31" s="197">
        <f t="shared" si="11"/>
        <v>566.20000000000005</v>
      </c>
      <c r="BE31" s="197">
        <f t="shared" ref="BE31:BE94" si="18">(BC31+BD31)*AS31</f>
        <v>0</v>
      </c>
    </row>
    <row r="32" spans="1:57" s="181" customFormat="1" ht="18.75" customHeight="1">
      <c r="A32" s="178">
        <v>3</v>
      </c>
      <c r="B32" s="179" t="s">
        <v>26</v>
      </c>
      <c r="C32" s="178" t="s">
        <v>369</v>
      </c>
      <c r="D32" s="183">
        <v>9970</v>
      </c>
      <c r="E32" s="183">
        <v>8828</v>
      </c>
      <c r="F32" s="183">
        <v>7488</v>
      </c>
      <c r="G32" s="183">
        <v>6215</v>
      </c>
      <c r="H32" s="183">
        <v>10089</v>
      </c>
      <c r="I32" s="183">
        <v>11881</v>
      </c>
      <c r="J32" s="183">
        <v>11878</v>
      </c>
      <c r="K32" s="183">
        <v>15999</v>
      </c>
      <c r="L32" s="183">
        <v>6731</v>
      </c>
      <c r="M32" s="183">
        <v>6685</v>
      </c>
      <c r="N32" s="183">
        <v>5599</v>
      </c>
      <c r="O32" s="183">
        <v>9050</v>
      </c>
      <c r="P32" s="183">
        <v>12126</v>
      </c>
      <c r="Q32" s="183">
        <v>11733</v>
      </c>
      <c r="R32" s="183">
        <v>8992</v>
      </c>
      <c r="S32" s="183">
        <v>10181</v>
      </c>
      <c r="T32" s="183">
        <v>8456</v>
      </c>
      <c r="U32" s="183">
        <v>13569</v>
      </c>
      <c r="V32" s="183">
        <v>9088</v>
      </c>
      <c r="W32" s="183">
        <v>6446</v>
      </c>
      <c r="X32" s="183">
        <v>9378</v>
      </c>
      <c r="Y32" s="183">
        <v>6058</v>
      </c>
      <c r="Z32" s="183">
        <v>8145</v>
      </c>
      <c r="AA32" s="183">
        <v>10058</v>
      </c>
      <c r="AB32" s="183">
        <v>12059</v>
      </c>
      <c r="AC32" s="183">
        <v>12081</v>
      </c>
      <c r="AD32" s="183">
        <v>10044</v>
      </c>
      <c r="AG32" s="226">
        <f t="shared" si="4"/>
        <v>15999</v>
      </c>
      <c r="AH32" s="226">
        <f t="shared" si="5"/>
        <v>5599</v>
      </c>
      <c r="AI32" s="226">
        <f t="shared" si="12"/>
        <v>4479.2</v>
      </c>
      <c r="AJ32" s="227">
        <f t="shared" si="6"/>
        <v>0.32996260284218404</v>
      </c>
      <c r="AK32" s="226">
        <f t="shared" si="13"/>
        <v>4199.25</v>
      </c>
      <c r="AL32" s="227">
        <f t="shared" si="7"/>
        <v>0.37183994016454747</v>
      </c>
      <c r="AN32" s="210" t="b">
        <f t="shared" si="14"/>
        <v>1</v>
      </c>
      <c r="AO32" s="210">
        <f t="shared" ref="AO32:AO95" si="19">IF(AO31&lt;$AO$24,+AO31+1)</f>
        <v>3</v>
      </c>
      <c r="AP32" s="211">
        <f t="shared" si="15"/>
        <v>149</v>
      </c>
      <c r="AQ32" s="242">
        <f t="shared" si="16"/>
        <v>107304</v>
      </c>
      <c r="AR32" s="178">
        <v>3</v>
      </c>
      <c r="AS32" s="243">
        <v>1</v>
      </c>
      <c r="AT32" s="242">
        <f t="shared" si="8"/>
        <v>5599</v>
      </c>
      <c r="AU32" s="178">
        <v>3</v>
      </c>
      <c r="AV32" s="244">
        <f t="shared" si="9"/>
        <v>4479.2</v>
      </c>
      <c r="AW32" s="244">
        <f t="shared" si="17"/>
        <v>4479.2</v>
      </c>
      <c r="AX32" s="213">
        <f t="shared" si="10"/>
        <v>0.32996260284218404</v>
      </c>
      <c r="AZ32" s="194">
        <v>260006</v>
      </c>
      <c r="BA32" s="195" t="s">
        <v>612</v>
      </c>
      <c r="BB32" s="196">
        <v>6600</v>
      </c>
      <c r="BC32" s="197">
        <f>IF(C32="arrendamiento",BB32/Costo!$C$27,'Precios R9 (2023)'!BB32)</f>
        <v>6600</v>
      </c>
      <c r="BD32" s="197">
        <f t="shared" si="11"/>
        <v>1254</v>
      </c>
      <c r="BE32" s="197">
        <f t="shared" si="18"/>
        <v>7854</v>
      </c>
    </row>
    <row r="33" spans="1:57" s="181" customFormat="1" ht="18.75" customHeight="1">
      <c r="A33" s="178">
        <v>4</v>
      </c>
      <c r="B33" s="179" t="s">
        <v>370</v>
      </c>
      <c r="C33" s="178" t="s">
        <v>369</v>
      </c>
      <c r="D33" s="183">
        <v>10882</v>
      </c>
      <c r="E33" s="183">
        <v>8907</v>
      </c>
      <c r="F33" s="183">
        <v>7733</v>
      </c>
      <c r="G33" s="183">
        <v>6215</v>
      </c>
      <c r="H33" s="183">
        <v>10754</v>
      </c>
      <c r="I33" s="183">
        <v>12813</v>
      </c>
      <c r="J33" s="183">
        <v>12669</v>
      </c>
      <c r="K33" s="183">
        <v>17073</v>
      </c>
      <c r="L33" s="183">
        <v>6900</v>
      </c>
      <c r="M33" s="183">
        <v>6905</v>
      </c>
      <c r="N33" s="183">
        <v>5090</v>
      </c>
      <c r="O33" s="183">
        <v>12104</v>
      </c>
      <c r="P33" s="183">
        <v>11731</v>
      </c>
      <c r="Q33" s="183">
        <v>12654</v>
      </c>
      <c r="R33" s="183">
        <v>6486</v>
      </c>
      <c r="S33" s="183">
        <v>10633</v>
      </c>
      <c r="T33" s="183">
        <v>8631</v>
      </c>
      <c r="U33" s="183">
        <v>14376</v>
      </c>
      <c r="V33" s="183">
        <v>9801</v>
      </c>
      <c r="W33" s="183">
        <v>6731</v>
      </c>
      <c r="X33" s="183">
        <v>11309</v>
      </c>
      <c r="Y33" s="183">
        <v>6058</v>
      </c>
      <c r="Z33" s="183">
        <v>8484</v>
      </c>
      <c r="AA33" s="183">
        <v>10543</v>
      </c>
      <c r="AB33" s="183">
        <v>12964</v>
      </c>
      <c r="AC33" s="183">
        <v>13030</v>
      </c>
      <c r="AD33" s="183">
        <v>10181</v>
      </c>
      <c r="AG33" s="226">
        <f t="shared" si="4"/>
        <v>17073</v>
      </c>
      <c r="AH33" s="226">
        <f t="shared" si="5"/>
        <v>5090</v>
      </c>
      <c r="AI33" s="226">
        <f t="shared" si="12"/>
        <v>4072</v>
      </c>
      <c r="AJ33" s="227">
        <f t="shared" si="6"/>
        <v>0.41028240405503258</v>
      </c>
      <c r="AK33" s="226">
        <f t="shared" si="13"/>
        <v>3817.5</v>
      </c>
      <c r="AL33" s="227">
        <f t="shared" si="7"/>
        <v>0.4471397538015931</v>
      </c>
      <c r="AN33" s="210" t="b">
        <f t="shared" si="14"/>
        <v>1</v>
      </c>
      <c r="AO33" s="210">
        <f t="shared" si="19"/>
        <v>4</v>
      </c>
      <c r="AP33" s="211">
        <f t="shared" si="15"/>
        <v>18</v>
      </c>
      <c r="AQ33" s="242">
        <f t="shared" si="16"/>
        <v>82684</v>
      </c>
      <c r="AR33" s="178">
        <v>4</v>
      </c>
      <c r="AS33" s="243">
        <v>0</v>
      </c>
      <c r="AT33" s="242">
        <f t="shared" si="8"/>
        <v>0</v>
      </c>
      <c r="AU33" s="178">
        <v>4</v>
      </c>
      <c r="AV33" s="244">
        <f t="shared" si="9"/>
        <v>4072</v>
      </c>
      <c r="AW33" s="244">
        <f t="shared" si="17"/>
        <v>0</v>
      </c>
      <c r="AX33" s="213">
        <f t="shared" si="10"/>
        <v>0</v>
      </c>
      <c r="AZ33" s="194"/>
      <c r="BA33" s="195" t="s">
        <v>697</v>
      </c>
      <c r="BB33" s="196">
        <v>6104</v>
      </c>
      <c r="BC33" s="197">
        <f>IF(C33="arrendamiento",BB33/Costo!$C$27,'Precios R9 (2023)'!BB33)</f>
        <v>6104</v>
      </c>
      <c r="BD33" s="197">
        <f t="shared" si="11"/>
        <v>1159.76</v>
      </c>
      <c r="BE33" s="197">
        <f t="shared" si="18"/>
        <v>0</v>
      </c>
    </row>
    <row r="34" spans="1:57" s="181" customFormat="1" ht="18.75" customHeight="1">
      <c r="A34" s="178">
        <v>5</v>
      </c>
      <c r="B34" s="179" t="s">
        <v>27</v>
      </c>
      <c r="C34" s="178" t="s">
        <v>369</v>
      </c>
      <c r="D34" s="183">
        <v>4382</v>
      </c>
      <c r="E34" s="183">
        <v>2903</v>
      </c>
      <c r="F34" s="183">
        <v>2382</v>
      </c>
      <c r="G34" s="183">
        <v>2423</v>
      </c>
      <c r="H34" s="183">
        <v>4435</v>
      </c>
      <c r="I34" s="183">
        <v>3684</v>
      </c>
      <c r="J34" s="183">
        <v>2885</v>
      </c>
      <c r="K34" s="183">
        <v>5656</v>
      </c>
      <c r="L34" s="183">
        <v>1923</v>
      </c>
      <c r="M34" s="183">
        <v>2127</v>
      </c>
      <c r="N34" s="183">
        <v>2885</v>
      </c>
      <c r="O34" s="183">
        <v>3167</v>
      </c>
      <c r="P34" s="183">
        <v>3495</v>
      </c>
      <c r="Q34" s="183">
        <v>3639</v>
      </c>
      <c r="R34" s="183">
        <v>2096</v>
      </c>
      <c r="S34" s="183">
        <v>4412</v>
      </c>
      <c r="T34" s="183">
        <v>2339</v>
      </c>
      <c r="U34" s="183">
        <v>7593</v>
      </c>
      <c r="V34" s="183">
        <v>2819</v>
      </c>
      <c r="W34" s="183">
        <v>2458</v>
      </c>
      <c r="X34" s="183">
        <v>3507</v>
      </c>
      <c r="Y34" s="183">
        <v>1846</v>
      </c>
      <c r="Z34" s="183">
        <v>2885</v>
      </c>
      <c r="AA34" s="183">
        <v>4055</v>
      </c>
      <c r="AB34" s="183">
        <v>3733</v>
      </c>
      <c r="AC34" s="183">
        <v>3748</v>
      </c>
      <c r="AD34" s="183">
        <v>2511</v>
      </c>
      <c r="AG34" s="226">
        <f t="shared" si="4"/>
        <v>7593</v>
      </c>
      <c r="AH34" s="226">
        <f t="shared" si="5"/>
        <v>1846</v>
      </c>
      <c r="AI34" s="226">
        <f t="shared" si="12"/>
        <v>1476.8</v>
      </c>
      <c r="AJ34" s="227">
        <f t="shared" si="6"/>
        <v>0.30568876351669017</v>
      </c>
      <c r="AK34" s="226">
        <f t="shared" si="13"/>
        <v>1384.5</v>
      </c>
      <c r="AL34" s="227">
        <f t="shared" si="7"/>
        <v>0.34908321579689705</v>
      </c>
      <c r="AN34" s="210" t="b">
        <f t="shared" si="14"/>
        <v>1</v>
      </c>
      <c r="AO34" s="210">
        <f t="shared" si="19"/>
        <v>5</v>
      </c>
      <c r="AP34" s="211">
        <f t="shared" si="15"/>
        <v>15</v>
      </c>
      <c r="AQ34" s="242">
        <f t="shared" si="16"/>
        <v>75194</v>
      </c>
      <c r="AR34" s="178">
        <v>5</v>
      </c>
      <c r="AS34" s="243">
        <v>0</v>
      </c>
      <c r="AT34" s="242">
        <f t="shared" si="8"/>
        <v>0</v>
      </c>
      <c r="AU34" s="178">
        <v>5</v>
      </c>
      <c r="AV34" s="244">
        <f t="shared" si="9"/>
        <v>1476.8</v>
      </c>
      <c r="AW34" s="244">
        <f t="shared" si="17"/>
        <v>0</v>
      </c>
      <c r="AX34" s="213">
        <f t="shared" si="10"/>
        <v>0</v>
      </c>
      <c r="AZ34" s="194">
        <v>380045</v>
      </c>
      <c r="BA34" s="195" t="s">
        <v>531</v>
      </c>
      <c r="BB34" s="196">
        <v>2450</v>
      </c>
      <c r="BC34" s="197">
        <f>IF(C34="arrendamiento",BB34/Costo!$C$27,'Precios R9 (2023)'!BB34)</f>
        <v>2450</v>
      </c>
      <c r="BD34" s="197">
        <f t="shared" si="11"/>
        <v>465.5</v>
      </c>
      <c r="BE34" s="197">
        <f t="shared" si="18"/>
        <v>0</v>
      </c>
    </row>
    <row r="35" spans="1:57" s="181" customFormat="1" ht="18.75" customHeight="1">
      <c r="A35" s="178">
        <v>6</v>
      </c>
      <c r="B35" s="179" t="s">
        <v>371</v>
      </c>
      <c r="C35" s="178" t="s">
        <v>369</v>
      </c>
      <c r="D35" s="183">
        <v>4260</v>
      </c>
      <c r="E35" s="183">
        <v>3648</v>
      </c>
      <c r="F35" s="183">
        <v>2382</v>
      </c>
      <c r="G35" s="183">
        <v>2423</v>
      </c>
      <c r="H35" s="183">
        <v>4209</v>
      </c>
      <c r="I35" s="183">
        <v>4525</v>
      </c>
      <c r="J35" s="183">
        <v>2941</v>
      </c>
      <c r="K35" s="183">
        <v>6036</v>
      </c>
      <c r="L35" s="183">
        <v>1810</v>
      </c>
      <c r="M35" s="183">
        <v>2127</v>
      </c>
      <c r="N35" s="183">
        <v>2124</v>
      </c>
      <c r="O35" s="183">
        <v>3280</v>
      </c>
      <c r="P35" s="183">
        <v>3495</v>
      </c>
      <c r="Q35" s="183">
        <v>4468</v>
      </c>
      <c r="R35" s="183">
        <v>4697</v>
      </c>
      <c r="S35" s="183">
        <v>4072</v>
      </c>
      <c r="T35" s="183">
        <v>2339</v>
      </c>
      <c r="U35" s="183">
        <v>4012</v>
      </c>
      <c r="V35" s="183">
        <v>3461</v>
      </c>
      <c r="W35" s="183">
        <v>2626</v>
      </c>
      <c r="X35" s="183">
        <v>3507</v>
      </c>
      <c r="Y35" s="183">
        <v>2961</v>
      </c>
      <c r="Z35" s="183">
        <v>2885</v>
      </c>
      <c r="AA35" s="183">
        <v>3967</v>
      </c>
      <c r="AB35" s="183">
        <v>4570</v>
      </c>
      <c r="AC35" s="183">
        <v>4602</v>
      </c>
      <c r="AD35" s="183">
        <v>2828</v>
      </c>
      <c r="AG35" s="226">
        <f t="shared" si="4"/>
        <v>6036</v>
      </c>
      <c r="AH35" s="226">
        <f t="shared" si="5"/>
        <v>1810</v>
      </c>
      <c r="AI35" s="226">
        <f t="shared" si="12"/>
        <v>1448</v>
      </c>
      <c r="AJ35" s="227">
        <f t="shared" si="6"/>
        <v>0.3192289609779031</v>
      </c>
      <c r="AK35" s="226">
        <f t="shared" si="13"/>
        <v>1357.5</v>
      </c>
      <c r="AL35" s="227">
        <f t="shared" si="7"/>
        <v>0.3617771509167842</v>
      </c>
      <c r="AN35" s="210" t="b">
        <f t="shared" si="14"/>
        <v>1</v>
      </c>
      <c r="AO35" s="210">
        <f t="shared" si="19"/>
        <v>6</v>
      </c>
      <c r="AP35" s="211">
        <f t="shared" si="15"/>
        <v>30</v>
      </c>
      <c r="AQ35" s="242">
        <f t="shared" si="16"/>
        <v>70896</v>
      </c>
      <c r="AR35" s="178">
        <v>6</v>
      </c>
      <c r="AS35" s="243">
        <v>0</v>
      </c>
      <c r="AT35" s="242">
        <f t="shared" si="8"/>
        <v>0</v>
      </c>
      <c r="AU35" s="178">
        <v>6</v>
      </c>
      <c r="AV35" s="244">
        <f t="shared" si="9"/>
        <v>1448</v>
      </c>
      <c r="AW35" s="244">
        <f t="shared" si="17"/>
        <v>0</v>
      </c>
      <c r="AX35" s="213">
        <f t="shared" si="10"/>
        <v>0</v>
      </c>
      <c r="AZ35" s="194">
        <v>380045</v>
      </c>
      <c r="BA35" s="195" t="s">
        <v>531</v>
      </c>
      <c r="BB35" s="196">
        <v>2450</v>
      </c>
      <c r="BC35" s="197">
        <f>IF(C35="arrendamiento",BB35/Costo!$C$27,'Precios R9 (2023)'!BB35)</f>
        <v>2450</v>
      </c>
      <c r="BD35" s="197">
        <f t="shared" si="11"/>
        <v>465.5</v>
      </c>
      <c r="BE35" s="197">
        <f t="shared" si="18"/>
        <v>0</v>
      </c>
    </row>
    <row r="36" spans="1:57" s="181" customFormat="1" ht="18.75" customHeight="1">
      <c r="A36" s="178">
        <v>7</v>
      </c>
      <c r="B36" s="179" t="s">
        <v>198</v>
      </c>
      <c r="C36" s="178" t="s">
        <v>369</v>
      </c>
      <c r="D36" s="183">
        <v>3996</v>
      </c>
      <c r="E36" s="183">
        <v>4378</v>
      </c>
      <c r="F36" s="183">
        <v>2800</v>
      </c>
      <c r="G36" s="183">
        <v>3813</v>
      </c>
      <c r="H36" s="183">
        <v>4044</v>
      </c>
      <c r="I36" s="183">
        <v>4985</v>
      </c>
      <c r="J36" s="183">
        <v>4129</v>
      </c>
      <c r="K36" s="183">
        <v>9535</v>
      </c>
      <c r="L36" s="183">
        <v>3280</v>
      </c>
      <c r="M36" s="183">
        <v>2500</v>
      </c>
      <c r="N36" s="183">
        <v>3682</v>
      </c>
      <c r="O36" s="183">
        <v>4299</v>
      </c>
      <c r="P36" s="183">
        <v>4874</v>
      </c>
      <c r="Q36" s="183">
        <v>4923</v>
      </c>
      <c r="R36" s="183">
        <v>3562</v>
      </c>
      <c r="S36" s="183">
        <v>4525</v>
      </c>
      <c r="T36" s="183">
        <v>3609</v>
      </c>
      <c r="U36" s="183">
        <v>5193</v>
      </c>
      <c r="V36" s="183">
        <v>3814</v>
      </c>
      <c r="W36" s="183">
        <v>3723</v>
      </c>
      <c r="X36" s="183">
        <v>4001</v>
      </c>
      <c r="Y36" s="183">
        <v>3049</v>
      </c>
      <c r="Z36" s="183">
        <v>3903</v>
      </c>
      <c r="AA36" s="183">
        <v>4296</v>
      </c>
      <c r="AB36" s="183">
        <v>5068</v>
      </c>
      <c r="AC36" s="183">
        <v>5070</v>
      </c>
      <c r="AD36" s="183">
        <v>3985</v>
      </c>
      <c r="AG36" s="226">
        <f t="shared" si="4"/>
        <v>9535</v>
      </c>
      <c r="AH36" s="226">
        <f t="shared" si="5"/>
        <v>2500</v>
      </c>
      <c r="AI36" s="226">
        <f t="shared" si="12"/>
        <v>2000</v>
      </c>
      <c r="AJ36" s="227">
        <f t="shared" si="6"/>
        <v>0.19999999999999996</v>
      </c>
      <c r="AK36" s="226">
        <f t="shared" si="13"/>
        <v>1875</v>
      </c>
      <c r="AL36" s="227">
        <f t="shared" si="7"/>
        <v>0.25</v>
      </c>
      <c r="AN36" s="210" t="b">
        <f t="shared" si="14"/>
        <v>1</v>
      </c>
      <c r="AO36" s="210">
        <f t="shared" si="19"/>
        <v>7</v>
      </c>
      <c r="AP36" s="211">
        <f t="shared" si="15"/>
        <v>177</v>
      </c>
      <c r="AQ36" s="242">
        <f t="shared" si="16"/>
        <v>58025</v>
      </c>
      <c r="AR36" s="178">
        <v>7</v>
      </c>
      <c r="AS36" s="243">
        <v>0</v>
      </c>
      <c r="AT36" s="242">
        <f t="shared" si="8"/>
        <v>0</v>
      </c>
      <c r="AU36" s="178">
        <v>7</v>
      </c>
      <c r="AV36" s="244">
        <f t="shared" si="9"/>
        <v>2000</v>
      </c>
      <c r="AW36" s="244">
        <f t="shared" si="17"/>
        <v>0</v>
      </c>
      <c r="AX36" s="213">
        <f t="shared" si="10"/>
        <v>0</v>
      </c>
      <c r="AZ36" s="194">
        <v>270016</v>
      </c>
      <c r="BA36" s="195" t="s">
        <v>613</v>
      </c>
      <c r="BB36" s="196">
        <v>2470</v>
      </c>
      <c r="BC36" s="197">
        <f>IF(C36="arrendamiento",BB36/Costo!$C$27,'Precios R9 (2023)'!BB36)</f>
        <v>2470</v>
      </c>
      <c r="BD36" s="197">
        <f t="shared" si="11"/>
        <v>469.3</v>
      </c>
      <c r="BE36" s="197">
        <f t="shared" si="18"/>
        <v>0</v>
      </c>
    </row>
    <row r="37" spans="1:57" s="181" customFormat="1" ht="18.75" customHeight="1">
      <c r="A37" s="178">
        <v>8</v>
      </c>
      <c r="B37" s="179" t="s">
        <v>372</v>
      </c>
      <c r="C37" s="178" t="s">
        <v>369</v>
      </c>
      <c r="D37" s="183">
        <v>7048</v>
      </c>
      <c r="E37" s="183">
        <v>3303</v>
      </c>
      <c r="F37" s="183">
        <v>2128</v>
      </c>
      <c r="G37" s="183">
        <v>1995</v>
      </c>
      <c r="H37" s="183">
        <v>6965</v>
      </c>
      <c r="I37" s="183">
        <v>4736</v>
      </c>
      <c r="J37" s="183">
        <v>3676</v>
      </c>
      <c r="K37" s="183">
        <v>5087</v>
      </c>
      <c r="L37" s="183">
        <v>2602</v>
      </c>
      <c r="M37" s="183">
        <v>1900</v>
      </c>
      <c r="N37" s="183">
        <v>2066</v>
      </c>
      <c r="O37" s="183">
        <v>2941</v>
      </c>
      <c r="P37" s="183">
        <v>3480</v>
      </c>
      <c r="Q37" s="183">
        <v>4678</v>
      </c>
      <c r="R37" s="183">
        <v>2854</v>
      </c>
      <c r="S37" s="183">
        <v>5090</v>
      </c>
      <c r="T37" s="183">
        <v>2602</v>
      </c>
      <c r="U37" s="183">
        <v>4200</v>
      </c>
      <c r="V37" s="183">
        <v>3623</v>
      </c>
      <c r="W37" s="183">
        <v>2430</v>
      </c>
      <c r="X37" s="183">
        <v>2704</v>
      </c>
      <c r="Y37" s="183">
        <v>2793</v>
      </c>
      <c r="Z37" s="183">
        <v>2715</v>
      </c>
      <c r="AA37" s="183">
        <v>3977</v>
      </c>
      <c r="AB37" s="183">
        <v>4808</v>
      </c>
      <c r="AC37" s="183">
        <v>4817</v>
      </c>
      <c r="AD37" s="183">
        <v>3605</v>
      </c>
      <c r="AG37" s="226">
        <f t="shared" si="4"/>
        <v>7048</v>
      </c>
      <c r="AH37" s="226">
        <f t="shared" si="5"/>
        <v>1900</v>
      </c>
      <c r="AI37" s="226">
        <f t="shared" si="12"/>
        <v>1520</v>
      </c>
      <c r="AJ37" s="227">
        <f t="shared" si="6"/>
        <v>0.19999999999999996</v>
      </c>
      <c r="AK37" s="226">
        <f t="shared" si="13"/>
        <v>1425</v>
      </c>
      <c r="AL37" s="227">
        <f t="shared" si="7"/>
        <v>0.25</v>
      </c>
      <c r="AN37" s="210" t="b">
        <f t="shared" si="14"/>
        <v>1</v>
      </c>
      <c r="AO37" s="210">
        <f t="shared" si="19"/>
        <v>8</v>
      </c>
      <c r="AP37" s="211">
        <f t="shared" si="15"/>
        <v>143</v>
      </c>
      <c r="AQ37" s="242">
        <f t="shared" si="16"/>
        <v>46020</v>
      </c>
      <c r="AR37" s="178">
        <v>8</v>
      </c>
      <c r="AS37" s="243">
        <v>0</v>
      </c>
      <c r="AT37" s="242">
        <f t="shared" si="8"/>
        <v>0</v>
      </c>
      <c r="AU37" s="178">
        <v>8</v>
      </c>
      <c r="AV37" s="244">
        <f t="shared" si="9"/>
        <v>1520</v>
      </c>
      <c r="AW37" s="244">
        <f t="shared" si="17"/>
        <v>0</v>
      </c>
      <c r="AX37" s="213">
        <f t="shared" si="10"/>
        <v>0</v>
      </c>
      <c r="AZ37" s="194">
        <v>380049</v>
      </c>
      <c r="BA37" s="195" t="s">
        <v>532</v>
      </c>
      <c r="BB37" s="196">
        <v>1790</v>
      </c>
      <c r="BC37" s="197">
        <f>IF(C37="arrendamiento",BB37/Costo!$C$27,'Precios R9 (2023)'!BB37)</f>
        <v>1790</v>
      </c>
      <c r="BD37" s="197">
        <f t="shared" si="11"/>
        <v>340.1</v>
      </c>
      <c r="BE37" s="197">
        <f t="shared" si="18"/>
        <v>0</v>
      </c>
    </row>
    <row r="38" spans="1:57" s="181" customFormat="1" ht="18.75" customHeight="1">
      <c r="A38" s="178">
        <v>9</v>
      </c>
      <c r="B38" s="179" t="s">
        <v>373</v>
      </c>
      <c r="C38" s="178" t="s">
        <v>369</v>
      </c>
      <c r="D38" s="183">
        <v>88910</v>
      </c>
      <c r="E38" s="183">
        <v>91489</v>
      </c>
      <c r="F38" s="183">
        <v>49728</v>
      </c>
      <c r="G38" s="183">
        <v>55289</v>
      </c>
      <c r="H38" s="183">
        <v>89973</v>
      </c>
      <c r="I38" s="183">
        <v>109610</v>
      </c>
      <c r="J38" s="183">
        <v>81446</v>
      </c>
      <c r="K38" s="183">
        <v>132512</v>
      </c>
      <c r="L38" s="183">
        <v>31674</v>
      </c>
      <c r="M38" s="183">
        <v>44400</v>
      </c>
      <c r="N38" s="183">
        <v>51032</v>
      </c>
      <c r="O38" s="183">
        <v>67420</v>
      </c>
      <c r="P38" s="183">
        <v>86910</v>
      </c>
      <c r="Q38" s="183">
        <v>108243</v>
      </c>
      <c r="R38" s="183">
        <v>57693</v>
      </c>
      <c r="S38" s="183">
        <v>89025</v>
      </c>
      <c r="T38" s="183">
        <v>61397</v>
      </c>
      <c r="U38" s="183">
        <v>109844</v>
      </c>
      <c r="V38" s="183">
        <v>83844</v>
      </c>
      <c r="W38" s="183">
        <v>45248</v>
      </c>
      <c r="X38" s="183">
        <v>80768</v>
      </c>
      <c r="Y38" s="183">
        <v>51665</v>
      </c>
      <c r="Z38" s="183">
        <v>47510</v>
      </c>
      <c r="AA38" s="183">
        <v>86257</v>
      </c>
      <c r="AB38" s="183">
        <v>111152</v>
      </c>
      <c r="AC38" s="183">
        <v>111462</v>
      </c>
      <c r="AD38" s="183">
        <v>44117</v>
      </c>
      <c r="AG38" s="226">
        <f t="shared" si="4"/>
        <v>132512</v>
      </c>
      <c r="AH38" s="226">
        <f t="shared" si="5"/>
        <v>31674</v>
      </c>
      <c r="AI38" s="226">
        <f t="shared" si="12"/>
        <v>25339.200000000001</v>
      </c>
      <c r="AJ38" s="227">
        <f t="shared" si="6"/>
        <v>0.42929729729729726</v>
      </c>
      <c r="AK38" s="226">
        <f t="shared" si="13"/>
        <v>23755.5</v>
      </c>
      <c r="AL38" s="227">
        <f t="shared" si="7"/>
        <v>0.46496621621621625</v>
      </c>
      <c r="AN38" s="210" t="b">
        <f t="shared" si="14"/>
        <v>1</v>
      </c>
      <c r="AO38" s="210">
        <f t="shared" si="19"/>
        <v>9</v>
      </c>
      <c r="AP38" s="211">
        <f t="shared" si="15"/>
        <v>13</v>
      </c>
      <c r="AQ38" s="242">
        <f t="shared" si="16"/>
        <v>39645</v>
      </c>
      <c r="AR38" s="178">
        <v>9</v>
      </c>
      <c r="AS38" s="243">
        <v>0</v>
      </c>
      <c r="AT38" s="242">
        <f t="shared" si="8"/>
        <v>0</v>
      </c>
      <c r="AU38" s="178">
        <v>9</v>
      </c>
      <c r="AV38" s="244">
        <f t="shared" si="9"/>
        <v>25339.200000000001</v>
      </c>
      <c r="AW38" s="244">
        <f t="shared" si="17"/>
        <v>0</v>
      </c>
      <c r="AX38" s="213">
        <f t="shared" si="10"/>
        <v>0</v>
      </c>
      <c r="AZ38" s="194">
        <v>450004</v>
      </c>
      <c r="BA38" s="195" t="s">
        <v>533</v>
      </c>
      <c r="BB38" s="196">
        <v>35650</v>
      </c>
      <c r="BC38" s="197">
        <f>IF(C38="arrendamiento",BB38/Costo!$C$27,'Precios R9 (2023)'!BB38)</f>
        <v>35650</v>
      </c>
      <c r="BD38" s="197">
        <f t="shared" si="11"/>
        <v>6773.5</v>
      </c>
      <c r="BE38" s="197">
        <f t="shared" si="18"/>
        <v>0</v>
      </c>
    </row>
    <row r="39" spans="1:57" s="181" customFormat="1" ht="18.75" customHeight="1">
      <c r="A39" s="178">
        <v>10</v>
      </c>
      <c r="B39" s="179" t="s">
        <v>28</v>
      </c>
      <c r="C39" s="178" t="s">
        <v>369</v>
      </c>
      <c r="D39" s="183">
        <v>4701</v>
      </c>
      <c r="E39" s="183">
        <v>4524</v>
      </c>
      <c r="F39" s="183">
        <v>3917</v>
      </c>
      <c r="G39" s="183">
        <v>2071</v>
      </c>
      <c r="H39" s="183">
        <v>4645</v>
      </c>
      <c r="I39" s="183">
        <v>5429</v>
      </c>
      <c r="J39" s="183">
        <v>5995</v>
      </c>
      <c r="K39" s="183">
        <v>15004</v>
      </c>
      <c r="L39" s="183">
        <v>3959</v>
      </c>
      <c r="M39" s="183">
        <v>4197</v>
      </c>
      <c r="N39" s="183">
        <v>2142</v>
      </c>
      <c r="O39" s="183">
        <v>4751</v>
      </c>
      <c r="P39" s="183">
        <v>4819</v>
      </c>
      <c r="Q39" s="183">
        <v>5361</v>
      </c>
      <c r="R39" s="183">
        <v>4484</v>
      </c>
      <c r="S39" s="183">
        <v>5090</v>
      </c>
      <c r="T39" s="183">
        <v>4827</v>
      </c>
      <c r="U39" s="183">
        <v>4813</v>
      </c>
      <c r="V39" s="183">
        <v>4153</v>
      </c>
      <c r="W39" s="183">
        <v>3016</v>
      </c>
      <c r="X39" s="183">
        <v>4207</v>
      </c>
      <c r="Y39" s="183">
        <v>3630</v>
      </c>
      <c r="Z39" s="183">
        <v>4242</v>
      </c>
      <c r="AA39" s="183">
        <v>4439</v>
      </c>
      <c r="AB39" s="183">
        <v>5498</v>
      </c>
      <c r="AC39" s="183">
        <v>5520</v>
      </c>
      <c r="AD39" s="183">
        <v>5736</v>
      </c>
      <c r="AG39" s="226">
        <f t="shared" si="4"/>
        <v>15004</v>
      </c>
      <c r="AH39" s="226">
        <f t="shared" si="5"/>
        <v>2071</v>
      </c>
      <c r="AI39" s="226">
        <f t="shared" si="12"/>
        <v>1656.8</v>
      </c>
      <c r="AJ39" s="227">
        <f t="shared" si="6"/>
        <v>0.6052418394091017</v>
      </c>
      <c r="AK39" s="226">
        <f t="shared" si="13"/>
        <v>1553.25</v>
      </c>
      <c r="AL39" s="227">
        <f t="shared" si="7"/>
        <v>0.62991422444603296</v>
      </c>
      <c r="AN39" s="210" t="b">
        <f t="shared" si="14"/>
        <v>1</v>
      </c>
      <c r="AO39" s="210">
        <f t="shared" si="19"/>
        <v>10</v>
      </c>
      <c r="AP39" s="211">
        <f t="shared" si="15"/>
        <v>26</v>
      </c>
      <c r="AQ39" s="242">
        <f t="shared" si="16"/>
        <v>36828</v>
      </c>
      <c r="AR39" s="178">
        <v>10</v>
      </c>
      <c r="AS39" s="243">
        <v>0</v>
      </c>
      <c r="AT39" s="242">
        <f>+AS39*AH39</f>
        <v>0</v>
      </c>
      <c r="AU39" s="178">
        <v>10</v>
      </c>
      <c r="AV39" s="244">
        <f t="shared" si="9"/>
        <v>1656.8</v>
      </c>
      <c r="AW39" s="244">
        <f t="shared" si="17"/>
        <v>0</v>
      </c>
      <c r="AX39" s="213">
        <f t="shared" si="10"/>
        <v>0</v>
      </c>
      <c r="AZ39" s="194">
        <v>100024</v>
      </c>
      <c r="BA39" s="195" t="s">
        <v>587</v>
      </c>
      <c r="BB39" s="196">
        <v>3980</v>
      </c>
      <c r="BC39" s="197">
        <f>IF(C39="arrendamiento",BB39/Costo!$C$27,'Precios R9 (2023)'!BB39)</f>
        <v>3980</v>
      </c>
      <c r="BD39" s="197">
        <f t="shared" si="11"/>
        <v>756.2</v>
      </c>
      <c r="BE39" s="197">
        <f t="shared" si="18"/>
        <v>0</v>
      </c>
    </row>
    <row r="40" spans="1:57" s="181" customFormat="1" ht="18.75" customHeight="1">
      <c r="A40" s="178">
        <v>11</v>
      </c>
      <c r="B40" s="179" t="s">
        <v>29</v>
      </c>
      <c r="C40" s="178" t="s">
        <v>369</v>
      </c>
      <c r="D40" s="183">
        <v>7399</v>
      </c>
      <c r="E40" s="183">
        <v>13512</v>
      </c>
      <c r="F40" s="183">
        <v>11206</v>
      </c>
      <c r="G40" s="183">
        <v>10276</v>
      </c>
      <c r="H40" s="183">
        <v>7488</v>
      </c>
      <c r="I40" s="183">
        <v>13007</v>
      </c>
      <c r="J40" s="183">
        <v>16968</v>
      </c>
      <c r="K40" s="183">
        <v>50096</v>
      </c>
      <c r="L40" s="183">
        <v>1471</v>
      </c>
      <c r="M40" s="183">
        <v>10475</v>
      </c>
      <c r="N40" s="183">
        <v>6811</v>
      </c>
      <c r="O40" s="183">
        <v>14027</v>
      </c>
      <c r="P40" s="183">
        <v>11986</v>
      </c>
      <c r="Q40" s="183">
        <v>12844</v>
      </c>
      <c r="R40" s="183">
        <v>14568</v>
      </c>
      <c r="S40" s="183">
        <v>11312</v>
      </c>
      <c r="T40" s="183">
        <v>15546</v>
      </c>
      <c r="U40" s="183">
        <v>11479</v>
      </c>
      <c r="V40" s="183">
        <v>9950</v>
      </c>
      <c r="W40" s="183">
        <v>9091</v>
      </c>
      <c r="X40" s="183">
        <v>18269</v>
      </c>
      <c r="Y40" s="183">
        <v>8615</v>
      </c>
      <c r="Z40" s="183">
        <v>10181</v>
      </c>
      <c r="AA40" s="183">
        <v>12195</v>
      </c>
      <c r="AB40" s="183">
        <v>13145</v>
      </c>
      <c r="AC40" s="183">
        <v>13226</v>
      </c>
      <c r="AD40" s="183">
        <v>16147</v>
      </c>
      <c r="AG40" s="226">
        <f t="shared" si="4"/>
        <v>50096</v>
      </c>
      <c r="AH40" s="226">
        <f t="shared" si="5"/>
        <v>1471</v>
      </c>
      <c r="AI40" s="226">
        <f t="shared" si="12"/>
        <v>1176.8</v>
      </c>
      <c r="AJ40" s="227">
        <f t="shared" si="6"/>
        <v>0.8876563245823389</v>
      </c>
      <c r="AK40" s="226">
        <f t="shared" si="13"/>
        <v>1103.25</v>
      </c>
      <c r="AL40" s="227">
        <f t="shared" si="7"/>
        <v>0.89467780429594268</v>
      </c>
      <c r="AN40" s="210" t="b">
        <f t="shared" si="14"/>
        <v>1</v>
      </c>
      <c r="AO40" s="210">
        <f t="shared" si="19"/>
        <v>11</v>
      </c>
      <c r="AP40" s="211">
        <f t="shared" si="15"/>
        <v>45</v>
      </c>
      <c r="AQ40" s="242">
        <f t="shared" si="16"/>
        <v>36745</v>
      </c>
      <c r="AR40" s="178">
        <v>11</v>
      </c>
      <c r="AS40" s="243">
        <v>6</v>
      </c>
      <c r="AT40" s="242">
        <f t="shared" si="8"/>
        <v>8826</v>
      </c>
      <c r="AU40" s="178">
        <v>11</v>
      </c>
      <c r="AV40" s="244">
        <f t="shared" si="9"/>
        <v>1176.8</v>
      </c>
      <c r="AW40" s="244">
        <f t="shared" si="17"/>
        <v>7060.7999999999993</v>
      </c>
      <c r="AX40" s="213">
        <f t="shared" si="10"/>
        <v>0.8876563245823389</v>
      </c>
      <c r="AZ40" s="198">
        <v>100023</v>
      </c>
      <c r="BA40" s="195" t="s">
        <v>614</v>
      </c>
      <c r="BB40" s="196">
        <v>9780</v>
      </c>
      <c r="BC40" s="197">
        <f>IF(C40="arrendamiento",BB40/Costo!$C$27,'Precios R9 (2023)'!BB40)</f>
        <v>9780</v>
      </c>
      <c r="BD40" s="197">
        <f t="shared" si="11"/>
        <v>1858.2</v>
      </c>
      <c r="BE40" s="197">
        <f t="shared" si="18"/>
        <v>69829.200000000012</v>
      </c>
    </row>
    <row r="41" spans="1:57" s="181" customFormat="1" ht="18.75" customHeight="1">
      <c r="A41" s="178">
        <v>12</v>
      </c>
      <c r="B41" s="179" t="s">
        <v>30</v>
      </c>
      <c r="C41" s="178" t="s">
        <v>369</v>
      </c>
      <c r="D41" s="183">
        <v>7649</v>
      </c>
      <c r="E41" s="183">
        <v>14250</v>
      </c>
      <c r="F41" s="183">
        <v>11206</v>
      </c>
      <c r="G41" s="183">
        <v>10276</v>
      </c>
      <c r="H41" s="183">
        <v>7558</v>
      </c>
      <c r="I41" s="183">
        <v>14855</v>
      </c>
      <c r="J41" s="183">
        <v>18665</v>
      </c>
      <c r="K41" s="183">
        <v>53463</v>
      </c>
      <c r="L41" s="183">
        <v>29411</v>
      </c>
      <c r="M41" s="183">
        <v>10475</v>
      </c>
      <c r="N41" s="183">
        <v>6192</v>
      </c>
      <c r="O41" s="183">
        <v>14027</v>
      </c>
      <c r="P41" s="183">
        <v>13574</v>
      </c>
      <c r="Q41" s="183">
        <v>14669</v>
      </c>
      <c r="R41" s="183">
        <v>19045</v>
      </c>
      <c r="S41" s="183">
        <v>11991</v>
      </c>
      <c r="T41" s="183">
        <v>18082</v>
      </c>
      <c r="U41" s="183">
        <v>13173</v>
      </c>
      <c r="V41" s="183">
        <v>11364</v>
      </c>
      <c r="W41" s="183">
        <v>9423</v>
      </c>
      <c r="X41" s="183">
        <v>20192</v>
      </c>
      <c r="Y41" s="183">
        <v>9423</v>
      </c>
      <c r="Z41" s="183">
        <v>10520</v>
      </c>
      <c r="AA41" s="183">
        <v>13221</v>
      </c>
      <c r="AB41" s="183">
        <v>15068</v>
      </c>
      <c r="AC41" s="183">
        <v>15106</v>
      </c>
      <c r="AD41" s="183">
        <v>17932</v>
      </c>
      <c r="AG41" s="226">
        <f t="shared" si="4"/>
        <v>53463</v>
      </c>
      <c r="AH41" s="226">
        <f t="shared" si="5"/>
        <v>6192</v>
      </c>
      <c r="AI41" s="226">
        <f t="shared" si="12"/>
        <v>4953.6000000000004</v>
      </c>
      <c r="AJ41" s="227">
        <f t="shared" si="6"/>
        <v>0.5271026252983293</v>
      </c>
      <c r="AK41" s="226">
        <f t="shared" si="13"/>
        <v>4644</v>
      </c>
      <c r="AL41" s="227">
        <f t="shared" si="7"/>
        <v>0.55665871121718369</v>
      </c>
      <c r="AN41" s="210" t="b">
        <f t="shared" si="14"/>
        <v>1</v>
      </c>
      <c r="AO41" s="210">
        <f t="shared" si="19"/>
        <v>12</v>
      </c>
      <c r="AP41" s="211">
        <f t="shared" si="15"/>
        <v>60</v>
      </c>
      <c r="AQ41" s="242">
        <f t="shared" si="16"/>
        <v>27560</v>
      </c>
      <c r="AR41" s="178">
        <v>12</v>
      </c>
      <c r="AS41" s="243">
        <v>0</v>
      </c>
      <c r="AT41" s="242">
        <f t="shared" si="8"/>
        <v>0</v>
      </c>
      <c r="AU41" s="178">
        <v>12</v>
      </c>
      <c r="AV41" s="244">
        <f t="shared" si="9"/>
        <v>4953.6000000000004</v>
      </c>
      <c r="AW41" s="244">
        <f t="shared" si="17"/>
        <v>0</v>
      </c>
      <c r="AX41" s="213">
        <f t="shared" si="10"/>
        <v>0</v>
      </c>
      <c r="AZ41" s="198">
        <v>100023</v>
      </c>
      <c r="BA41" s="195" t="s">
        <v>614</v>
      </c>
      <c r="BB41" s="196">
        <v>9780</v>
      </c>
      <c r="BC41" s="197">
        <f>IF(C41="arrendamiento",BB41/Costo!$C$27,'Precios R9 (2023)'!BB41)</f>
        <v>9780</v>
      </c>
      <c r="BD41" s="197">
        <f t="shared" si="11"/>
        <v>1858.2</v>
      </c>
      <c r="BE41" s="197">
        <f t="shared" si="18"/>
        <v>0</v>
      </c>
    </row>
    <row r="42" spans="1:57" s="181" customFormat="1" ht="18.75" customHeight="1">
      <c r="A42" s="178">
        <v>13</v>
      </c>
      <c r="B42" s="179" t="s">
        <v>31</v>
      </c>
      <c r="C42" s="178" t="s">
        <v>369</v>
      </c>
      <c r="D42" s="183">
        <v>28104</v>
      </c>
      <c r="E42" s="183">
        <v>35752</v>
      </c>
      <c r="F42" s="183">
        <v>26227</v>
      </c>
      <c r="G42" s="183">
        <v>34891</v>
      </c>
      <c r="H42" s="183">
        <v>28439</v>
      </c>
      <c r="I42" s="183">
        <v>40075</v>
      </c>
      <c r="J42" s="183">
        <v>42420</v>
      </c>
      <c r="K42" s="183">
        <v>96960</v>
      </c>
      <c r="L42" s="183">
        <v>29411</v>
      </c>
      <c r="M42" s="183">
        <v>29332</v>
      </c>
      <c r="N42" s="183">
        <v>13215</v>
      </c>
      <c r="O42" s="183">
        <v>35293</v>
      </c>
      <c r="P42" s="183">
        <v>34536</v>
      </c>
      <c r="Q42" s="183">
        <v>39576</v>
      </c>
      <c r="R42" s="183">
        <v>33667</v>
      </c>
      <c r="S42" s="183">
        <v>27714</v>
      </c>
      <c r="T42" s="183">
        <v>42307</v>
      </c>
      <c r="U42" s="183">
        <v>35221</v>
      </c>
      <c r="V42" s="183">
        <v>30656</v>
      </c>
      <c r="W42" s="183">
        <v>29351</v>
      </c>
      <c r="X42" s="183">
        <v>21875</v>
      </c>
      <c r="Y42" s="183">
        <v>26487</v>
      </c>
      <c r="Z42" s="183">
        <v>20362</v>
      </c>
      <c r="AA42" s="183">
        <v>31524</v>
      </c>
      <c r="AB42" s="183">
        <v>40576</v>
      </c>
      <c r="AC42" s="183">
        <v>40753</v>
      </c>
      <c r="AD42" s="183">
        <v>42729</v>
      </c>
      <c r="AG42" s="226">
        <f t="shared" si="4"/>
        <v>96960</v>
      </c>
      <c r="AH42" s="226">
        <f t="shared" si="5"/>
        <v>13215</v>
      </c>
      <c r="AI42" s="226">
        <f t="shared" si="12"/>
        <v>10572</v>
      </c>
      <c r="AJ42" s="227">
        <f t="shared" si="6"/>
        <v>0.63957452611482335</v>
      </c>
      <c r="AK42" s="226">
        <f t="shared" si="13"/>
        <v>9911.25</v>
      </c>
      <c r="AL42" s="227">
        <f t="shared" si="7"/>
        <v>0.66210111823264695</v>
      </c>
      <c r="AN42" s="210" t="b">
        <f t="shared" si="14"/>
        <v>1</v>
      </c>
      <c r="AO42" s="210">
        <f t="shared" si="19"/>
        <v>13</v>
      </c>
      <c r="AP42" s="211">
        <f t="shared" si="15"/>
        <v>33</v>
      </c>
      <c r="AQ42" s="242">
        <f t="shared" si="16"/>
        <v>23446</v>
      </c>
      <c r="AR42" s="178">
        <v>13</v>
      </c>
      <c r="AS42" s="243">
        <v>3</v>
      </c>
      <c r="AT42" s="242">
        <f t="shared" si="8"/>
        <v>39645</v>
      </c>
      <c r="AU42" s="178">
        <v>13</v>
      </c>
      <c r="AV42" s="244">
        <f t="shared" si="9"/>
        <v>9911.25</v>
      </c>
      <c r="AW42" s="244">
        <f t="shared" si="17"/>
        <v>29733.75</v>
      </c>
      <c r="AX42" s="213">
        <f t="shared" si="10"/>
        <v>0.66210111823264695</v>
      </c>
      <c r="AZ42" s="194">
        <v>110007</v>
      </c>
      <c r="BA42" s="195" t="s">
        <v>698</v>
      </c>
      <c r="BB42" s="196">
        <v>25930</v>
      </c>
      <c r="BC42" s="197">
        <f>IF(C42="arrendamiento",BB42/Costo!$C$27,'Precios R9 (2023)'!BB42)</f>
        <v>25930</v>
      </c>
      <c r="BD42" s="197">
        <f t="shared" si="11"/>
        <v>4926.7</v>
      </c>
      <c r="BE42" s="197">
        <f t="shared" si="18"/>
        <v>92570.1</v>
      </c>
    </row>
    <row r="43" spans="1:57" s="181" customFormat="1" ht="18.75" customHeight="1">
      <c r="A43" s="178">
        <v>14</v>
      </c>
      <c r="B43" s="179" t="s">
        <v>374</v>
      </c>
      <c r="C43" s="178" t="s">
        <v>369</v>
      </c>
      <c r="D43" s="183">
        <v>29668</v>
      </c>
      <c r="E43" s="183">
        <v>31921</v>
      </c>
      <c r="F43" s="183">
        <v>22172</v>
      </c>
      <c r="G43" s="183">
        <v>26865</v>
      </c>
      <c r="H43" s="183">
        <v>29317</v>
      </c>
      <c r="I43" s="183">
        <v>35767</v>
      </c>
      <c r="J43" s="183">
        <v>23755</v>
      </c>
      <c r="K43" s="183">
        <v>4829</v>
      </c>
      <c r="L43" s="183">
        <v>5430</v>
      </c>
      <c r="M43" s="183">
        <v>24745</v>
      </c>
      <c r="N43" s="183">
        <v>16779</v>
      </c>
      <c r="O43" s="183">
        <v>59275</v>
      </c>
      <c r="P43" s="183">
        <v>48965</v>
      </c>
      <c r="Q43" s="183">
        <v>35322</v>
      </c>
      <c r="R43" s="183">
        <v>50090</v>
      </c>
      <c r="S43" s="183">
        <v>36990</v>
      </c>
      <c r="T43" s="183">
        <v>27220</v>
      </c>
      <c r="U43" s="183">
        <v>67845</v>
      </c>
      <c r="V43" s="183">
        <v>27360</v>
      </c>
      <c r="W43" s="183">
        <v>21874</v>
      </c>
      <c r="X43" s="183">
        <v>49490</v>
      </c>
      <c r="Y43" s="183">
        <v>51613</v>
      </c>
      <c r="Z43" s="183">
        <v>27997</v>
      </c>
      <c r="AA43" s="183">
        <v>30744</v>
      </c>
      <c r="AB43" s="183">
        <v>36074</v>
      </c>
      <c r="AC43" s="183">
        <v>36371</v>
      </c>
      <c r="AD43" s="183">
        <v>30542</v>
      </c>
      <c r="AG43" s="226">
        <f t="shared" si="4"/>
        <v>67845</v>
      </c>
      <c r="AH43" s="226">
        <f t="shared" si="5"/>
        <v>4829</v>
      </c>
      <c r="AI43" s="226">
        <f t="shared" si="12"/>
        <v>3863.2</v>
      </c>
      <c r="AJ43" s="227">
        <f t="shared" si="6"/>
        <v>0.84387957163063243</v>
      </c>
      <c r="AK43" s="226">
        <f t="shared" si="13"/>
        <v>3621.75</v>
      </c>
      <c r="AL43" s="227">
        <f t="shared" si="7"/>
        <v>0.85363709840371793</v>
      </c>
      <c r="AN43" s="210" t="b">
        <f t="shared" si="14"/>
        <v>1</v>
      </c>
      <c r="AO43" s="210">
        <f t="shared" si="19"/>
        <v>14</v>
      </c>
      <c r="AP43" s="211">
        <f t="shared" si="15"/>
        <v>139</v>
      </c>
      <c r="AQ43" s="242">
        <f t="shared" si="16"/>
        <v>23424</v>
      </c>
      <c r="AR43" s="178">
        <v>14</v>
      </c>
      <c r="AS43" s="243">
        <v>0</v>
      </c>
      <c r="AT43" s="242">
        <f t="shared" si="8"/>
        <v>0</v>
      </c>
      <c r="AU43" s="178">
        <v>14</v>
      </c>
      <c r="AV43" s="244">
        <f t="shared" si="9"/>
        <v>3863.2</v>
      </c>
      <c r="AW43" s="244">
        <f t="shared" si="17"/>
        <v>0</v>
      </c>
      <c r="AX43" s="213">
        <f t="shared" si="10"/>
        <v>0</v>
      </c>
      <c r="AZ43" s="194" t="s">
        <v>699</v>
      </c>
      <c r="BA43" s="195" t="s">
        <v>700</v>
      </c>
      <c r="BB43" s="196">
        <v>21875</v>
      </c>
      <c r="BC43" s="197">
        <f>IF(C43="arrendamiento",BB43/Costo!$C$27,'Precios R9 (2023)'!BB43)</f>
        <v>21875</v>
      </c>
      <c r="BD43" s="197">
        <f t="shared" si="11"/>
        <v>4156.25</v>
      </c>
      <c r="BE43" s="197">
        <f t="shared" si="18"/>
        <v>0</v>
      </c>
    </row>
    <row r="44" spans="1:57" s="181" customFormat="1" ht="18.75" customHeight="1">
      <c r="A44" s="178">
        <v>15</v>
      </c>
      <c r="B44" s="179" t="s">
        <v>32</v>
      </c>
      <c r="C44" s="178" t="s">
        <v>369</v>
      </c>
      <c r="D44" s="183">
        <v>6770</v>
      </c>
      <c r="E44" s="183">
        <v>12666</v>
      </c>
      <c r="F44" s="183">
        <v>8413</v>
      </c>
      <c r="G44" s="183">
        <v>11289</v>
      </c>
      <c r="H44" s="183">
        <v>6851</v>
      </c>
      <c r="I44" s="183">
        <v>13571</v>
      </c>
      <c r="J44" s="183">
        <v>12443</v>
      </c>
      <c r="K44" s="183">
        <v>33936</v>
      </c>
      <c r="L44" s="183">
        <v>8993</v>
      </c>
      <c r="M44" s="183">
        <v>7511</v>
      </c>
      <c r="N44" s="183">
        <v>5371</v>
      </c>
      <c r="O44" s="183">
        <v>13122</v>
      </c>
      <c r="P44" s="183">
        <v>12111</v>
      </c>
      <c r="Q44" s="183">
        <v>13402</v>
      </c>
      <c r="R44" s="183">
        <v>10672</v>
      </c>
      <c r="S44" s="183">
        <v>10407</v>
      </c>
      <c r="T44" s="183">
        <v>11074</v>
      </c>
      <c r="U44" s="183">
        <v>12035</v>
      </c>
      <c r="V44" s="183">
        <v>10382</v>
      </c>
      <c r="W44" s="183">
        <v>9038</v>
      </c>
      <c r="X44" s="183">
        <v>19350</v>
      </c>
      <c r="Y44" s="183">
        <v>8050</v>
      </c>
      <c r="Z44" s="183">
        <v>9332</v>
      </c>
      <c r="AA44" s="183">
        <v>11966</v>
      </c>
      <c r="AB44" s="183">
        <v>13767</v>
      </c>
      <c r="AC44" s="183">
        <v>13801</v>
      </c>
      <c r="AD44" s="183">
        <v>12063</v>
      </c>
      <c r="AG44" s="226">
        <f t="shared" si="4"/>
        <v>33936</v>
      </c>
      <c r="AH44" s="226">
        <f t="shared" si="5"/>
        <v>5371</v>
      </c>
      <c r="AI44" s="226">
        <f t="shared" si="12"/>
        <v>4296.8</v>
      </c>
      <c r="AJ44" s="227">
        <f t="shared" si="6"/>
        <v>0.42793236586340033</v>
      </c>
      <c r="AK44" s="226">
        <f t="shared" si="13"/>
        <v>4028.25</v>
      </c>
      <c r="AL44" s="227">
        <f t="shared" si="7"/>
        <v>0.46368659299693782</v>
      </c>
      <c r="AN44" s="210" t="b">
        <f t="shared" si="14"/>
        <v>1</v>
      </c>
      <c r="AO44" s="210">
        <f t="shared" si="19"/>
        <v>15</v>
      </c>
      <c r="AP44" s="211">
        <f t="shared" si="15"/>
        <v>94</v>
      </c>
      <c r="AQ44" s="242">
        <f t="shared" si="16"/>
        <v>21716</v>
      </c>
      <c r="AR44" s="178">
        <v>15</v>
      </c>
      <c r="AS44" s="243">
        <v>14</v>
      </c>
      <c r="AT44" s="242">
        <f t="shared" si="8"/>
        <v>75194</v>
      </c>
      <c r="AU44" s="178">
        <v>15</v>
      </c>
      <c r="AV44" s="244">
        <f t="shared" si="9"/>
        <v>4028.25</v>
      </c>
      <c r="AW44" s="244">
        <f t="shared" si="17"/>
        <v>56395.5</v>
      </c>
      <c r="AX44" s="213">
        <f t="shared" si="10"/>
        <v>0.46368659299693782</v>
      </c>
      <c r="AZ44" s="194">
        <v>100027</v>
      </c>
      <c r="BA44" s="195" t="s">
        <v>615</v>
      </c>
      <c r="BB44" s="196">
        <v>7230</v>
      </c>
      <c r="BC44" s="197">
        <f>IF(C44="arrendamiento",BB44/Costo!$C$27,'Precios R9 (2023)'!BB44)</f>
        <v>7230</v>
      </c>
      <c r="BD44" s="197">
        <f t="shared" si="11"/>
        <v>1373.7</v>
      </c>
      <c r="BE44" s="197">
        <f t="shared" si="18"/>
        <v>120451.80000000002</v>
      </c>
    </row>
    <row r="45" spans="1:57" s="181" customFormat="1" ht="18.75" customHeight="1">
      <c r="A45" s="178">
        <v>16</v>
      </c>
      <c r="B45" s="179" t="s">
        <v>33</v>
      </c>
      <c r="C45" s="178" t="s">
        <v>369</v>
      </c>
      <c r="D45" s="183">
        <v>3903</v>
      </c>
      <c r="E45" s="183">
        <v>5016</v>
      </c>
      <c r="F45" s="183">
        <v>3991</v>
      </c>
      <c r="G45" s="183">
        <v>3586</v>
      </c>
      <c r="H45" s="183">
        <v>3857</v>
      </c>
      <c r="I45" s="183">
        <v>4949</v>
      </c>
      <c r="J45" s="183">
        <v>5090</v>
      </c>
      <c r="K45" s="183">
        <v>16039</v>
      </c>
      <c r="L45" s="183">
        <v>3959</v>
      </c>
      <c r="M45" s="183">
        <v>3563</v>
      </c>
      <c r="N45" s="183">
        <v>1902</v>
      </c>
      <c r="O45" s="183">
        <v>5882</v>
      </c>
      <c r="P45" s="183">
        <v>4323</v>
      </c>
      <c r="Q45" s="183">
        <v>4888</v>
      </c>
      <c r="R45" s="183">
        <v>4749</v>
      </c>
      <c r="S45" s="183">
        <v>5204</v>
      </c>
      <c r="T45" s="183">
        <v>4231</v>
      </c>
      <c r="U45" s="183">
        <v>3877</v>
      </c>
      <c r="V45" s="183">
        <v>3786</v>
      </c>
      <c r="W45" s="183">
        <v>3163</v>
      </c>
      <c r="X45" s="183">
        <v>5889</v>
      </c>
      <c r="Y45" s="183">
        <v>3874</v>
      </c>
      <c r="Z45" s="183">
        <v>4072</v>
      </c>
      <c r="AA45" s="183">
        <v>3689</v>
      </c>
      <c r="AB45" s="183">
        <v>5023</v>
      </c>
      <c r="AC45" s="183">
        <v>5033</v>
      </c>
      <c r="AD45" s="183">
        <v>4853</v>
      </c>
      <c r="AG45" s="226">
        <f t="shared" si="4"/>
        <v>16039</v>
      </c>
      <c r="AH45" s="226">
        <f t="shared" si="5"/>
        <v>1902</v>
      </c>
      <c r="AI45" s="226">
        <f t="shared" si="12"/>
        <v>1521.6</v>
      </c>
      <c r="AJ45" s="227">
        <f t="shared" si="6"/>
        <v>0.57294414818972772</v>
      </c>
      <c r="AK45" s="226">
        <f t="shared" si="13"/>
        <v>1426.5</v>
      </c>
      <c r="AL45" s="227">
        <f t="shared" si="7"/>
        <v>0.59963513892786979</v>
      </c>
      <c r="AN45" s="210" t="b">
        <f t="shared" si="14"/>
        <v>1</v>
      </c>
      <c r="AO45" s="210">
        <f t="shared" si="19"/>
        <v>16</v>
      </c>
      <c r="AP45" s="211">
        <f t="shared" si="15"/>
        <v>62</v>
      </c>
      <c r="AQ45" s="242">
        <f t="shared" si="16"/>
        <v>18552</v>
      </c>
      <c r="AR45" s="178">
        <v>16</v>
      </c>
      <c r="AS45" s="243">
        <v>0</v>
      </c>
      <c r="AT45" s="242">
        <f t="shared" si="8"/>
        <v>0</v>
      </c>
      <c r="AU45" s="178">
        <v>16</v>
      </c>
      <c r="AV45" s="244">
        <f t="shared" si="9"/>
        <v>1521.6</v>
      </c>
      <c r="AW45" s="244">
        <f t="shared" si="17"/>
        <v>0</v>
      </c>
      <c r="AX45" s="213">
        <f t="shared" si="10"/>
        <v>0</v>
      </c>
      <c r="AZ45" s="194">
        <v>100029</v>
      </c>
      <c r="BA45" s="195" t="s">
        <v>616</v>
      </c>
      <c r="BB45" s="196">
        <v>3560</v>
      </c>
      <c r="BC45" s="197">
        <f>IF(C45="arrendamiento",BB45/Costo!$C$27,'Precios R9 (2023)'!BB45)</f>
        <v>3560</v>
      </c>
      <c r="BD45" s="197">
        <f t="shared" si="11"/>
        <v>676.4</v>
      </c>
      <c r="BE45" s="197">
        <f t="shared" si="18"/>
        <v>0</v>
      </c>
    </row>
    <row r="46" spans="1:57" s="181" customFormat="1" ht="18.75" customHeight="1">
      <c r="A46" s="178">
        <v>17</v>
      </c>
      <c r="B46" s="179" t="s">
        <v>34</v>
      </c>
      <c r="C46" s="178" t="s">
        <v>369</v>
      </c>
      <c r="D46" s="183">
        <v>3133</v>
      </c>
      <c r="E46" s="183">
        <v>3413</v>
      </c>
      <c r="F46" s="183">
        <v>2014</v>
      </c>
      <c r="G46" s="183">
        <v>2518</v>
      </c>
      <c r="H46" s="183">
        <v>3171</v>
      </c>
      <c r="I46" s="183">
        <v>3902</v>
      </c>
      <c r="J46" s="183">
        <v>4185</v>
      </c>
      <c r="K46" s="183">
        <v>15029</v>
      </c>
      <c r="L46" s="183">
        <v>3959</v>
      </c>
      <c r="M46" s="183">
        <v>1799</v>
      </c>
      <c r="N46" s="183">
        <v>1696</v>
      </c>
      <c r="O46" s="183">
        <v>4525</v>
      </c>
      <c r="P46" s="183">
        <v>3480</v>
      </c>
      <c r="Q46" s="183">
        <v>3854</v>
      </c>
      <c r="R46" s="183">
        <v>3316</v>
      </c>
      <c r="S46" s="183">
        <v>4185</v>
      </c>
      <c r="T46" s="183">
        <v>4231</v>
      </c>
      <c r="U46" s="183">
        <v>3279</v>
      </c>
      <c r="V46" s="183">
        <v>2985</v>
      </c>
      <c r="W46" s="183">
        <v>2543</v>
      </c>
      <c r="X46" s="183">
        <v>5722</v>
      </c>
      <c r="Y46" s="183">
        <v>3131</v>
      </c>
      <c r="Z46" s="183">
        <v>3054</v>
      </c>
      <c r="AA46" s="183">
        <v>2439</v>
      </c>
      <c r="AB46" s="183">
        <v>3959</v>
      </c>
      <c r="AC46" s="183">
        <v>3968</v>
      </c>
      <c r="AD46" s="183">
        <v>3966</v>
      </c>
      <c r="AG46" s="226">
        <f t="shared" si="4"/>
        <v>15029</v>
      </c>
      <c r="AH46" s="226">
        <f t="shared" si="5"/>
        <v>1696</v>
      </c>
      <c r="AI46" s="226">
        <f t="shared" si="12"/>
        <v>1356.8</v>
      </c>
      <c r="AJ46" s="227">
        <f t="shared" si="6"/>
        <v>0.24580322401334076</v>
      </c>
      <c r="AK46" s="226">
        <f t="shared" si="13"/>
        <v>1272</v>
      </c>
      <c r="AL46" s="227">
        <f t="shared" si="7"/>
        <v>0.29294052251250691</v>
      </c>
      <c r="AN46" s="210" t="b">
        <f t="shared" si="14"/>
        <v>1</v>
      </c>
      <c r="AO46" s="210">
        <f t="shared" si="19"/>
        <v>17</v>
      </c>
      <c r="AP46" s="211">
        <f t="shared" si="15"/>
        <v>37</v>
      </c>
      <c r="AQ46" s="242">
        <f t="shared" si="16"/>
        <v>17946</v>
      </c>
      <c r="AR46" s="178">
        <v>17</v>
      </c>
      <c r="AS46" s="243">
        <v>0</v>
      </c>
      <c r="AT46" s="242">
        <f t="shared" si="8"/>
        <v>0</v>
      </c>
      <c r="AU46" s="178">
        <v>17</v>
      </c>
      <c r="AV46" s="244">
        <f t="shared" si="9"/>
        <v>1356.8</v>
      </c>
      <c r="AW46" s="244">
        <f t="shared" si="17"/>
        <v>0</v>
      </c>
      <c r="AX46" s="213">
        <f t="shared" si="10"/>
        <v>0</v>
      </c>
      <c r="AZ46" s="194">
        <v>100030</v>
      </c>
      <c r="BA46" s="195" t="s">
        <v>617</v>
      </c>
      <c r="BB46" s="196">
        <v>1800</v>
      </c>
      <c r="BC46" s="197">
        <f>IF(C46="arrendamiento",BB46/Costo!$C$27,'Precios R9 (2023)'!BB46)</f>
        <v>1800</v>
      </c>
      <c r="BD46" s="197">
        <f t="shared" si="11"/>
        <v>342</v>
      </c>
      <c r="BE46" s="197">
        <f t="shared" si="18"/>
        <v>0</v>
      </c>
    </row>
    <row r="47" spans="1:57" s="181" customFormat="1" ht="18.75" customHeight="1">
      <c r="A47" s="178">
        <v>18</v>
      </c>
      <c r="B47" s="179" t="s">
        <v>375</v>
      </c>
      <c r="C47" s="178" t="s">
        <v>369</v>
      </c>
      <c r="D47" s="183">
        <v>8047</v>
      </c>
      <c r="E47" s="183">
        <v>13471</v>
      </c>
      <c r="F47" s="183">
        <v>6899</v>
      </c>
      <c r="G47" s="183">
        <v>5906</v>
      </c>
      <c r="H47" s="183">
        <v>7951</v>
      </c>
      <c r="I47" s="183">
        <v>14936</v>
      </c>
      <c r="J47" s="183">
        <v>12443</v>
      </c>
      <c r="K47" s="183">
        <v>36216</v>
      </c>
      <c r="L47" s="183">
        <v>10746</v>
      </c>
      <c r="M47" s="183">
        <v>9814</v>
      </c>
      <c r="N47" s="183">
        <v>6361</v>
      </c>
      <c r="O47" s="183">
        <v>12556</v>
      </c>
      <c r="P47" s="183">
        <v>12163</v>
      </c>
      <c r="Q47" s="183">
        <v>14751</v>
      </c>
      <c r="R47" s="183">
        <v>8306</v>
      </c>
      <c r="S47" s="183">
        <v>9955</v>
      </c>
      <c r="T47" s="183">
        <v>10796</v>
      </c>
      <c r="U47" s="183">
        <v>14538</v>
      </c>
      <c r="V47" s="183">
        <v>11427</v>
      </c>
      <c r="W47" s="183">
        <v>6731</v>
      </c>
      <c r="X47" s="183">
        <v>16827</v>
      </c>
      <c r="Y47" s="183">
        <v>8346</v>
      </c>
      <c r="Z47" s="183">
        <v>8484</v>
      </c>
      <c r="AA47" s="183">
        <v>8795</v>
      </c>
      <c r="AB47" s="183">
        <v>15068</v>
      </c>
      <c r="AC47" s="183">
        <v>15190</v>
      </c>
      <c r="AD47" s="183">
        <v>19230</v>
      </c>
      <c r="AG47" s="226">
        <f t="shared" si="4"/>
        <v>36216</v>
      </c>
      <c r="AH47" s="226">
        <f t="shared" si="5"/>
        <v>5906</v>
      </c>
      <c r="AI47" s="226">
        <f t="shared" si="12"/>
        <v>4724.8</v>
      </c>
      <c r="AJ47" s="227">
        <f t="shared" si="6"/>
        <v>0.51856531485632762</v>
      </c>
      <c r="AK47" s="226">
        <f t="shared" si="13"/>
        <v>4429.5</v>
      </c>
      <c r="AL47" s="227">
        <f t="shared" si="7"/>
        <v>0.54865498267780721</v>
      </c>
      <c r="AN47" s="210" t="b">
        <f t="shared" si="14"/>
        <v>1</v>
      </c>
      <c r="AO47" s="210">
        <f t="shared" si="19"/>
        <v>18</v>
      </c>
      <c r="AP47" s="211">
        <f t="shared" si="15"/>
        <v>27</v>
      </c>
      <c r="AQ47" s="242">
        <f t="shared" si="16"/>
        <v>16692</v>
      </c>
      <c r="AR47" s="178">
        <v>18</v>
      </c>
      <c r="AS47" s="243">
        <v>14</v>
      </c>
      <c r="AT47" s="242">
        <f t="shared" si="8"/>
        <v>82684</v>
      </c>
      <c r="AU47" s="178">
        <v>18</v>
      </c>
      <c r="AV47" s="244">
        <f t="shared" si="9"/>
        <v>4429.5</v>
      </c>
      <c r="AW47" s="244">
        <f t="shared" si="17"/>
        <v>62013</v>
      </c>
      <c r="AX47" s="213">
        <f t="shared" si="10"/>
        <v>0.54865498267780721</v>
      </c>
      <c r="AZ47" s="194"/>
      <c r="BA47" s="195" t="s">
        <v>701</v>
      </c>
      <c r="BB47" s="196">
        <v>8676</v>
      </c>
      <c r="BC47" s="197">
        <f>IF(C47="arrendamiento",BB47/Costo!$C$27,'Precios R9 (2023)'!BB47)</f>
        <v>8676</v>
      </c>
      <c r="BD47" s="197">
        <f t="shared" si="11"/>
        <v>1648.44</v>
      </c>
      <c r="BE47" s="197">
        <f t="shared" si="18"/>
        <v>144542.16</v>
      </c>
    </row>
    <row r="48" spans="1:57" s="181" customFormat="1" ht="18.75" customHeight="1">
      <c r="A48" s="178">
        <v>19</v>
      </c>
      <c r="B48" s="179" t="s">
        <v>35</v>
      </c>
      <c r="C48" s="178" t="s">
        <v>369</v>
      </c>
      <c r="D48" s="183">
        <v>7856</v>
      </c>
      <c r="E48" s="183">
        <v>12772</v>
      </c>
      <c r="F48" s="183">
        <v>11605</v>
      </c>
      <c r="G48" s="183">
        <v>15493</v>
      </c>
      <c r="H48" s="183">
        <v>7950</v>
      </c>
      <c r="I48" s="183">
        <v>14715</v>
      </c>
      <c r="J48" s="183">
        <v>15271</v>
      </c>
      <c r="K48" s="183">
        <v>111827</v>
      </c>
      <c r="L48" s="183">
        <v>9615</v>
      </c>
      <c r="M48" s="183">
        <v>9117</v>
      </c>
      <c r="N48" s="183">
        <v>6855</v>
      </c>
      <c r="O48" s="183">
        <v>13914</v>
      </c>
      <c r="P48" s="183">
        <v>14208</v>
      </c>
      <c r="Q48" s="183">
        <v>14531</v>
      </c>
      <c r="R48" s="183">
        <v>16759</v>
      </c>
      <c r="S48" s="183">
        <v>10860</v>
      </c>
      <c r="T48" s="183">
        <v>13563</v>
      </c>
      <c r="U48" s="183">
        <v>13050</v>
      </c>
      <c r="V48" s="183">
        <v>11256</v>
      </c>
      <c r="W48" s="183">
        <v>9946</v>
      </c>
      <c r="X48" s="183">
        <v>28606</v>
      </c>
      <c r="Y48" s="183">
        <v>12705</v>
      </c>
      <c r="Z48" s="183">
        <v>9841</v>
      </c>
      <c r="AA48" s="183">
        <v>8701</v>
      </c>
      <c r="AB48" s="183">
        <v>14887</v>
      </c>
      <c r="AC48" s="183">
        <v>14964</v>
      </c>
      <c r="AD48" s="183">
        <v>14568</v>
      </c>
      <c r="AG48" s="226">
        <f t="shared" si="4"/>
        <v>111827</v>
      </c>
      <c r="AH48" s="226">
        <f t="shared" si="5"/>
        <v>6855</v>
      </c>
      <c r="AI48" s="226">
        <f t="shared" si="12"/>
        <v>5484</v>
      </c>
      <c r="AJ48" s="227">
        <f t="shared" si="6"/>
        <v>0.39848634419216844</v>
      </c>
      <c r="AK48" s="226">
        <f t="shared" si="13"/>
        <v>5141.25</v>
      </c>
      <c r="AL48" s="227">
        <f t="shared" si="7"/>
        <v>0.43608094768015793</v>
      </c>
      <c r="AN48" s="210" t="b">
        <f t="shared" si="14"/>
        <v>1</v>
      </c>
      <c r="AO48" s="210">
        <f t="shared" si="19"/>
        <v>19</v>
      </c>
      <c r="AP48" s="211">
        <f t="shared" si="15"/>
        <v>101</v>
      </c>
      <c r="AQ48" s="242">
        <f t="shared" si="16"/>
        <v>14814</v>
      </c>
      <c r="AR48" s="178">
        <v>19</v>
      </c>
      <c r="AS48" s="243">
        <v>2</v>
      </c>
      <c r="AT48" s="242">
        <f t="shared" si="8"/>
        <v>13710</v>
      </c>
      <c r="AU48" s="178">
        <v>19</v>
      </c>
      <c r="AV48" s="244">
        <f t="shared" si="9"/>
        <v>5141.25</v>
      </c>
      <c r="AW48" s="244">
        <f t="shared" si="17"/>
        <v>10282.5</v>
      </c>
      <c r="AX48" s="213">
        <f t="shared" si="10"/>
        <v>0.43608094768015793</v>
      </c>
      <c r="AZ48" s="194">
        <v>120003</v>
      </c>
      <c r="BA48" s="195" t="s">
        <v>618</v>
      </c>
      <c r="BB48" s="196">
        <v>9110</v>
      </c>
      <c r="BC48" s="197">
        <f>IF(C48="arrendamiento",BB48/Costo!$C$27,'Precios R9 (2023)'!BB48)</f>
        <v>9110</v>
      </c>
      <c r="BD48" s="197">
        <f t="shared" si="11"/>
        <v>1730.9</v>
      </c>
      <c r="BE48" s="197">
        <f t="shared" si="18"/>
        <v>21681.8</v>
      </c>
    </row>
    <row r="49" spans="1:57" s="181" customFormat="1" ht="18.75" customHeight="1">
      <c r="A49" s="178">
        <v>20</v>
      </c>
      <c r="B49" s="179" t="s">
        <v>376</v>
      </c>
      <c r="C49" s="178" t="s">
        <v>369</v>
      </c>
      <c r="D49" s="183">
        <v>10861</v>
      </c>
      <c r="E49" s="183">
        <v>10185</v>
      </c>
      <c r="F49" s="183">
        <v>9882</v>
      </c>
      <c r="G49" s="183">
        <v>25555</v>
      </c>
      <c r="H49" s="183">
        <v>10733</v>
      </c>
      <c r="I49" s="183">
        <v>15174</v>
      </c>
      <c r="J49" s="183">
        <v>27149</v>
      </c>
      <c r="K49" s="183">
        <v>21557</v>
      </c>
      <c r="L49" s="183">
        <v>9615</v>
      </c>
      <c r="M49" s="183">
        <v>8823</v>
      </c>
      <c r="N49" s="183">
        <v>8909</v>
      </c>
      <c r="O49" s="183">
        <v>9163</v>
      </c>
      <c r="P49" s="183">
        <v>18332</v>
      </c>
      <c r="Q49" s="183">
        <v>14985</v>
      </c>
      <c r="R49" s="183">
        <v>26667</v>
      </c>
      <c r="S49" s="183">
        <v>11538</v>
      </c>
      <c r="T49" s="183">
        <v>10577</v>
      </c>
      <c r="U49" s="183">
        <v>15184</v>
      </c>
      <c r="V49" s="183">
        <v>11607</v>
      </c>
      <c r="W49" s="183">
        <v>8508</v>
      </c>
      <c r="X49" s="183">
        <v>25240</v>
      </c>
      <c r="Y49" s="183">
        <v>11094</v>
      </c>
      <c r="Z49" s="183">
        <v>8823</v>
      </c>
      <c r="AA49" s="183">
        <v>11230</v>
      </c>
      <c r="AB49" s="183">
        <v>15328</v>
      </c>
      <c r="AC49" s="183">
        <v>15431</v>
      </c>
      <c r="AD49" s="183">
        <v>22624</v>
      </c>
      <c r="AG49" s="226">
        <f t="shared" si="4"/>
        <v>27149</v>
      </c>
      <c r="AH49" s="226">
        <f t="shared" si="5"/>
        <v>8508</v>
      </c>
      <c r="AI49" s="226">
        <f t="shared" si="12"/>
        <v>6806.4</v>
      </c>
      <c r="AJ49" s="227">
        <f t="shared" si="6"/>
        <v>0.22856171370282219</v>
      </c>
      <c r="AK49" s="226">
        <f t="shared" si="13"/>
        <v>6381</v>
      </c>
      <c r="AL49" s="227">
        <f t="shared" si="7"/>
        <v>0.2767766065963958</v>
      </c>
      <c r="AN49" s="210" t="b">
        <f t="shared" si="14"/>
        <v>1</v>
      </c>
      <c r="AO49" s="210">
        <f t="shared" si="19"/>
        <v>20</v>
      </c>
      <c r="AP49" s="211">
        <f t="shared" si="15"/>
        <v>101</v>
      </c>
      <c r="AQ49" s="242">
        <f t="shared" si="16"/>
        <v>14814</v>
      </c>
      <c r="AR49" s="178">
        <v>20</v>
      </c>
      <c r="AS49" s="243">
        <v>0</v>
      </c>
      <c r="AT49" s="242">
        <f t="shared" si="8"/>
        <v>0</v>
      </c>
      <c r="AU49" s="178">
        <v>20</v>
      </c>
      <c r="AV49" s="244">
        <f t="shared" si="9"/>
        <v>6806.4</v>
      </c>
      <c r="AW49" s="244">
        <f t="shared" si="17"/>
        <v>0</v>
      </c>
      <c r="AX49" s="213">
        <f t="shared" si="10"/>
        <v>0</v>
      </c>
      <c r="AZ49" s="194">
        <v>0</v>
      </c>
      <c r="BA49" s="195" t="s">
        <v>702</v>
      </c>
      <c r="BB49" s="196">
        <v>7800</v>
      </c>
      <c r="BC49" s="197">
        <f>IF(C49="arrendamiento",BB49/Costo!$C$27,'Precios R9 (2023)'!BB49)</f>
        <v>7800</v>
      </c>
      <c r="BD49" s="197">
        <f t="shared" si="11"/>
        <v>1482</v>
      </c>
      <c r="BE49" s="197">
        <f t="shared" si="18"/>
        <v>0</v>
      </c>
    </row>
    <row r="50" spans="1:57" s="181" customFormat="1" ht="18.75" customHeight="1">
      <c r="A50" s="178">
        <v>21</v>
      </c>
      <c r="B50" s="179" t="s">
        <v>36</v>
      </c>
      <c r="C50" s="178" t="s">
        <v>369</v>
      </c>
      <c r="D50" s="183">
        <v>5263</v>
      </c>
      <c r="E50" s="183">
        <v>7699</v>
      </c>
      <c r="F50" s="183">
        <v>4650</v>
      </c>
      <c r="G50" s="183">
        <v>5613</v>
      </c>
      <c r="H50" s="183">
        <v>5326</v>
      </c>
      <c r="I50" s="183">
        <v>8899</v>
      </c>
      <c r="J50" s="183">
        <v>7353</v>
      </c>
      <c r="K50" s="183">
        <v>17776</v>
      </c>
      <c r="L50" s="183">
        <v>5090</v>
      </c>
      <c r="M50" s="183">
        <v>4152</v>
      </c>
      <c r="N50" s="183">
        <v>4362</v>
      </c>
      <c r="O50" s="183">
        <v>8710</v>
      </c>
      <c r="P50" s="183">
        <v>7776</v>
      </c>
      <c r="Q50" s="183">
        <v>8788</v>
      </c>
      <c r="R50" s="183">
        <v>7459</v>
      </c>
      <c r="S50" s="183">
        <v>7579</v>
      </c>
      <c r="T50" s="183">
        <v>6470</v>
      </c>
      <c r="U50" s="183">
        <v>7923</v>
      </c>
      <c r="V50" s="183">
        <v>6807</v>
      </c>
      <c r="W50" s="183">
        <v>6070</v>
      </c>
      <c r="X50" s="183">
        <v>5587</v>
      </c>
      <c r="Y50" s="183">
        <v>6019</v>
      </c>
      <c r="Z50" s="183">
        <v>6108</v>
      </c>
      <c r="AA50" s="183">
        <v>4686</v>
      </c>
      <c r="AB50" s="183">
        <v>9038</v>
      </c>
      <c r="AC50" s="183">
        <v>9050</v>
      </c>
      <c r="AD50" s="183">
        <v>7086</v>
      </c>
      <c r="AG50" s="226">
        <f t="shared" si="4"/>
        <v>17776</v>
      </c>
      <c r="AH50" s="226">
        <f t="shared" si="5"/>
        <v>4152</v>
      </c>
      <c r="AI50" s="226">
        <f t="shared" si="12"/>
        <v>3321.6</v>
      </c>
      <c r="AJ50" s="227">
        <f t="shared" si="6"/>
        <v>0.20000000000000007</v>
      </c>
      <c r="AK50" s="226">
        <f t="shared" si="13"/>
        <v>3114</v>
      </c>
      <c r="AL50" s="227">
        <f t="shared" si="7"/>
        <v>0.25</v>
      </c>
      <c r="AN50" s="210" t="b">
        <f t="shared" si="14"/>
        <v>1</v>
      </c>
      <c r="AO50" s="210">
        <f t="shared" si="19"/>
        <v>21</v>
      </c>
      <c r="AP50" s="211">
        <f t="shared" si="15"/>
        <v>61</v>
      </c>
      <c r="AQ50" s="242">
        <f t="shared" si="16"/>
        <v>14706</v>
      </c>
      <c r="AR50" s="178">
        <v>21</v>
      </c>
      <c r="AS50" s="243">
        <v>0</v>
      </c>
      <c r="AT50" s="242">
        <f t="shared" si="8"/>
        <v>0</v>
      </c>
      <c r="AU50" s="178">
        <v>21</v>
      </c>
      <c r="AV50" s="244">
        <f t="shared" si="9"/>
        <v>3321.6</v>
      </c>
      <c r="AW50" s="244">
        <f t="shared" si="17"/>
        <v>0</v>
      </c>
      <c r="AX50" s="213">
        <f t="shared" si="10"/>
        <v>0</v>
      </c>
      <c r="AZ50" s="194">
        <v>270002</v>
      </c>
      <c r="BA50" s="195" t="s">
        <v>534</v>
      </c>
      <c r="BB50" s="196">
        <v>4310</v>
      </c>
      <c r="BC50" s="197">
        <f>IF(C50="arrendamiento",BB50/Costo!$C$27,'Precios R9 (2023)'!BB50)</f>
        <v>4310</v>
      </c>
      <c r="BD50" s="197">
        <f t="shared" si="11"/>
        <v>818.9</v>
      </c>
      <c r="BE50" s="197">
        <f t="shared" si="18"/>
        <v>0</v>
      </c>
    </row>
    <row r="51" spans="1:57" s="181" customFormat="1" ht="18.75" customHeight="1">
      <c r="A51" s="178">
        <v>22</v>
      </c>
      <c r="B51" s="179" t="s">
        <v>377</v>
      </c>
      <c r="C51" s="178" t="s">
        <v>369</v>
      </c>
      <c r="D51" s="183">
        <v>8047</v>
      </c>
      <c r="E51" s="183">
        <v>10801</v>
      </c>
      <c r="F51" s="183">
        <v>7381</v>
      </c>
      <c r="G51" s="183">
        <v>7959</v>
      </c>
      <c r="H51" s="183">
        <v>7951</v>
      </c>
      <c r="I51" s="183">
        <v>13068</v>
      </c>
      <c r="J51" s="183">
        <v>14140</v>
      </c>
      <c r="K51" s="183">
        <v>31042</v>
      </c>
      <c r="L51" s="183">
        <v>10746</v>
      </c>
      <c r="M51" s="183">
        <v>7941</v>
      </c>
      <c r="N51" s="183">
        <v>5452</v>
      </c>
      <c r="O51" s="183">
        <v>13348</v>
      </c>
      <c r="P51" s="183">
        <v>10746</v>
      </c>
      <c r="Q51" s="183">
        <v>12905</v>
      </c>
      <c r="R51" s="183">
        <v>10699</v>
      </c>
      <c r="S51" s="183">
        <v>9955</v>
      </c>
      <c r="T51" s="183">
        <v>10203</v>
      </c>
      <c r="U51" s="183">
        <v>11588</v>
      </c>
      <c r="V51" s="183">
        <v>9997</v>
      </c>
      <c r="W51" s="183">
        <v>8099</v>
      </c>
      <c r="X51" s="183">
        <v>16827</v>
      </c>
      <c r="Y51" s="183">
        <v>12484</v>
      </c>
      <c r="Z51" s="183">
        <v>8484</v>
      </c>
      <c r="AA51" s="183">
        <v>8042</v>
      </c>
      <c r="AB51" s="183">
        <v>13235</v>
      </c>
      <c r="AC51" s="183">
        <v>13289</v>
      </c>
      <c r="AD51" s="183">
        <v>13486</v>
      </c>
      <c r="AG51" s="226">
        <f t="shared" si="4"/>
        <v>31042</v>
      </c>
      <c r="AH51" s="226">
        <f t="shared" si="5"/>
        <v>5452</v>
      </c>
      <c r="AI51" s="226">
        <f t="shared" si="12"/>
        <v>4361.6000000000004</v>
      </c>
      <c r="AJ51" s="227">
        <f t="shared" si="6"/>
        <v>0.45074927590983493</v>
      </c>
      <c r="AK51" s="226">
        <f t="shared" si="13"/>
        <v>4089</v>
      </c>
      <c r="AL51" s="227">
        <f t="shared" si="7"/>
        <v>0.48507744616547033</v>
      </c>
      <c r="AN51" s="210" t="b">
        <f t="shared" si="14"/>
        <v>1</v>
      </c>
      <c r="AO51" s="210">
        <f t="shared" si="19"/>
        <v>22</v>
      </c>
      <c r="AP51" s="211">
        <f>VLOOKUP(AQ51,$AT$29:$AU$436,2,FALSE)</f>
        <v>56</v>
      </c>
      <c r="AQ51" s="242">
        <f t="shared" si="16"/>
        <v>13744</v>
      </c>
      <c r="AR51" s="178">
        <v>22</v>
      </c>
      <c r="AS51" s="243">
        <v>0</v>
      </c>
      <c r="AT51" s="242">
        <f t="shared" si="8"/>
        <v>0</v>
      </c>
      <c r="AU51" s="178">
        <v>22</v>
      </c>
      <c r="AV51" s="244">
        <f t="shared" si="9"/>
        <v>4361.6000000000004</v>
      </c>
      <c r="AW51" s="244">
        <f t="shared" si="17"/>
        <v>0</v>
      </c>
      <c r="AX51" s="213">
        <f t="shared" si="10"/>
        <v>0</v>
      </c>
      <c r="AZ51" s="194">
        <v>120006</v>
      </c>
      <c r="BA51" s="195" t="s">
        <v>619</v>
      </c>
      <c r="BB51" s="196">
        <v>7940</v>
      </c>
      <c r="BC51" s="197">
        <f>IF(C51="arrendamiento",BB51/Costo!$C$27,'Precios R9 (2023)'!BB51)</f>
        <v>7940</v>
      </c>
      <c r="BD51" s="197">
        <f t="shared" si="11"/>
        <v>1508.6</v>
      </c>
      <c r="BE51" s="197">
        <f t="shared" si="18"/>
        <v>0</v>
      </c>
    </row>
    <row r="52" spans="1:57" s="181" customFormat="1" ht="18.75" customHeight="1">
      <c r="A52" s="178">
        <v>23</v>
      </c>
      <c r="B52" s="179" t="s">
        <v>378</v>
      </c>
      <c r="C52" s="178" t="s">
        <v>369</v>
      </c>
      <c r="D52" s="183">
        <v>3620</v>
      </c>
      <c r="E52" s="183">
        <v>5162</v>
      </c>
      <c r="F52" s="183">
        <v>5283</v>
      </c>
      <c r="G52" s="183">
        <v>3152</v>
      </c>
      <c r="H52" s="183">
        <v>3663</v>
      </c>
      <c r="I52" s="183">
        <v>5202</v>
      </c>
      <c r="J52" s="183">
        <v>5882</v>
      </c>
      <c r="K52" s="183">
        <v>17776</v>
      </c>
      <c r="L52" s="183">
        <v>3959</v>
      </c>
      <c r="M52" s="183">
        <v>4717</v>
      </c>
      <c r="N52" s="183">
        <v>2593</v>
      </c>
      <c r="O52" s="183">
        <v>4751</v>
      </c>
      <c r="P52" s="183">
        <v>4604</v>
      </c>
      <c r="Q52" s="183">
        <v>5138</v>
      </c>
      <c r="R52" s="183">
        <v>4771</v>
      </c>
      <c r="S52" s="183">
        <v>5090</v>
      </c>
      <c r="T52" s="183">
        <v>5189</v>
      </c>
      <c r="U52" s="183">
        <v>4813</v>
      </c>
      <c r="V52" s="183">
        <v>3979</v>
      </c>
      <c r="W52" s="183">
        <v>3491</v>
      </c>
      <c r="X52" s="183">
        <v>5889</v>
      </c>
      <c r="Y52" s="183">
        <v>5270</v>
      </c>
      <c r="Z52" s="183">
        <v>4072</v>
      </c>
      <c r="AA52" s="183">
        <v>4432</v>
      </c>
      <c r="AB52" s="183">
        <v>5249</v>
      </c>
      <c r="AC52" s="183">
        <v>5291</v>
      </c>
      <c r="AD52" s="183">
        <v>5608</v>
      </c>
      <c r="AG52" s="226">
        <f t="shared" si="4"/>
        <v>17776</v>
      </c>
      <c r="AH52" s="226">
        <f t="shared" si="5"/>
        <v>2593</v>
      </c>
      <c r="AI52" s="226">
        <f t="shared" si="12"/>
        <v>2074.4</v>
      </c>
      <c r="AJ52" s="227">
        <f t="shared" si="6"/>
        <v>0.56022895908416359</v>
      </c>
      <c r="AK52" s="226">
        <f t="shared" si="13"/>
        <v>1944.75</v>
      </c>
      <c r="AL52" s="227">
        <f t="shared" si="7"/>
        <v>0.58771464914140337</v>
      </c>
      <c r="AN52" s="210" t="b">
        <f t="shared" si="14"/>
        <v>1</v>
      </c>
      <c r="AO52" s="210">
        <f t="shared" si="19"/>
        <v>23</v>
      </c>
      <c r="AP52" s="211">
        <f t="shared" si="15"/>
        <v>19</v>
      </c>
      <c r="AQ52" s="242">
        <f t="shared" si="16"/>
        <v>13710</v>
      </c>
      <c r="AR52" s="178">
        <v>23</v>
      </c>
      <c r="AS52" s="243">
        <v>0</v>
      </c>
      <c r="AT52" s="242">
        <f t="shared" si="8"/>
        <v>0</v>
      </c>
      <c r="AU52" s="178">
        <v>23</v>
      </c>
      <c r="AV52" s="244">
        <f t="shared" si="9"/>
        <v>2074.4</v>
      </c>
      <c r="AW52" s="244">
        <f t="shared" si="17"/>
        <v>0</v>
      </c>
      <c r="AX52" s="213">
        <f t="shared" si="10"/>
        <v>0</v>
      </c>
      <c r="AZ52" s="194">
        <v>260009</v>
      </c>
      <c r="BA52" s="195" t="s">
        <v>535</v>
      </c>
      <c r="BB52" s="196">
        <v>4550</v>
      </c>
      <c r="BC52" s="197">
        <f>IF(C52="arrendamiento",BB52/Costo!$C$27,'Precios R9 (2023)'!BB52)</f>
        <v>4550</v>
      </c>
      <c r="BD52" s="197">
        <f t="shared" si="11"/>
        <v>864.5</v>
      </c>
      <c r="BE52" s="197">
        <f t="shared" si="18"/>
        <v>0</v>
      </c>
    </row>
    <row r="53" spans="1:57" s="181" customFormat="1" ht="18.75" customHeight="1">
      <c r="A53" s="178">
        <v>24</v>
      </c>
      <c r="B53" s="179" t="s">
        <v>379</v>
      </c>
      <c r="C53" s="178" t="s">
        <v>369</v>
      </c>
      <c r="D53" s="183">
        <v>2389</v>
      </c>
      <c r="E53" s="183">
        <v>3553</v>
      </c>
      <c r="F53" s="183">
        <v>2800</v>
      </c>
      <c r="G53" s="183">
        <v>2052</v>
      </c>
      <c r="H53" s="183">
        <v>2361</v>
      </c>
      <c r="I53" s="183">
        <v>3902</v>
      </c>
      <c r="J53" s="183">
        <v>4638</v>
      </c>
      <c r="K53" s="183">
        <v>16383</v>
      </c>
      <c r="L53" s="183">
        <v>3959</v>
      </c>
      <c r="M53" s="183">
        <v>2500</v>
      </c>
      <c r="N53" s="183">
        <v>1719</v>
      </c>
      <c r="O53" s="183">
        <v>4185</v>
      </c>
      <c r="P53" s="183">
        <v>3450</v>
      </c>
      <c r="Q53" s="183">
        <v>3854</v>
      </c>
      <c r="R53" s="183">
        <v>2918</v>
      </c>
      <c r="S53" s="183">
        <v>4299</v>
      </c>
      <c r="T53" s="183">
        <v>4231</v>
      </c>
      <c r="U53" s="183">
        <v>3715</v>
      </c>
      <c r="V53" s="183">
        <v>2985</v>
      </c>
      <c r="W53" s="183">
        <v>2626</v>
      </c>
      <c r="X53" s="183">
        <v>5049</v>
      </c>
      <c r="Y53" s="183">
        <v>4140</v>
      </c>
      <c r="Z53" s="183">
        <v>3054</v>
      </c>
      <c r="AA53" s="183">
        <v>2494</v>
      </c>
      <c r="AB53" s="183">
        <v>3948</v>
      </c>
      <c r="AC53" s="183">
        <v>3968</v>
      </c>
      <c r="AD53" s="183">
        <v>4506</v>
      </c>
      <c r="AG53" s="226">
        <f t="shared" si="4"/>
        <v>16383</v>
      </c>
      <c r="AH53" s="226">
        <f t="shared" si="5"/>
        <v>1719</v>
      </c>
      <c r="AI53" s="226">
        <f t="shared" si="12"/>
        <v>1375.2</v>
      </c>
      <c r="AJ53" s="227">
        <f t="shared" si="6"/>
        <v>0.44991999999999999</v>
      </c>
      <c r="AK53" s="226">
        <f t="shared" si="13"/>
        <v>1289.25</v>
      </c>
      <c r="AL53" s="227">
        <f t="shared" si="7"/>
        <v>0.48429999999999995</v>
      </c>
      <c r="AN53" s="210" t="b">
        <f t="shared" si="14"/>
        <v>1</v>
      </c>
      <c r="AO53" s="210">
        <f t="shared" si="19"/>
        <v>24</v>
      </c>
      <c r="AP53" s="211">
        <f t="shared" si="15"/>
        <v>175</v>
      </c>
      <c r="AQ53" s="242">
        <f t="shared" si="16"/>
        <v>12376</v>
      </c>
      <c r="AR53" s="178">
        <v>24</v>
      </c>
      <c r="AS53" s="243">
        <v>0</v>
      </c>
      <c r="AT53" s="242">
        <f t="shared" si="8"/>
        <v>0</v>
      </c>
      <c r="AU53" s="178">
        <v>24</v>
      </c>
      <c r="AV53" s="244">
        <f t="shared" si="9"/>
        <v>1375.2</v>
      </c>
      <c r="AW53" s="244">
        <f t="shared" si="17"/>
        <v>0</v>
      </c>
      <c r="AX53" s="213">
        <f t="shared" si="10"/>
        <v>0</v>
      </c>
      <c r="AZ53" s="194">
        <v>130031</v>
      </c>
      <c r="BA53" s="195" t="s">
        <v>620</v>
      </c>
      <c r="BB53" s="196">
        <v>2210</v>
      </c>
      <c r="BC53" s="197">
        <f>IF(C53="arrendamiento",BB53/Costo!$C$27,'Precios R9 (2023)'!BB53)</f>
        <v>2210</v>
      </c>
      <c r="BD53" s="197">
        <f t="shared" si="11"/>
        <v>419.9</v>
      </c>
      <c r="BE53" s="197">
        <f t="shared" si="18"/>
        <v>0</v>
      </c>
    </row>
    <row r="54" spans="1:57" s="181" customFormat="1" ht="18.75" customHeight="1">
      <c r="A54" s="178">
        <v>25</v>
      </c>
      <c r="B54" s="179" t="s">
        <v>521</v>
      </c>
      <c r="C54" s="178" t="s">
        <v>369</v>
      </c>
      <c r="D54" s="183">
        <v>10155</v>
      </c>
      <c r="E54" s="183">
        <v>14563</v>
      </c>
      <c r="F54" s="183">
        <v>22172</v>
      </c>
      <c r="G54" s="183">
        <v>20013</v>
      </c>
      <c r="H54" s="183">
        <v>10276</v>
      </c>
      <c r="I54" s="183">
        <v>18719</v>
      </c>
      <c r="J54" s="183">
        <v>28846</v>
      </c>
      <c r="K54" s="183">
        <v>64478</v>
      </c>
      <c r="L54" s="183">
        <v>24886</v>
      </c>
      <c r="M54" s="183">
        <v>9649</v>
      </c>
      <c r="N54" s="183">
        <v>4907</v>
      </c>
      <c r="O54" s="183">
        <v>21719</v>
      </c>
      <c r="P54" s="183">
        <v>20362</v>
      </c>
      <c r="Q54" s="183">
        <v>18486</v>
      </c>
      <c r="R54" s="183">
        <v>27019</v>
      </c>
      <c r="S54" s="183">
        <v>15724</v>
      </c>
      <c r="T54" s="183">
        <v>26380</v>
      </c>
      <c r="U54" s="183">
        <v>16599</v>
      </c>
      <c r="V54" s="183">
        <v>14319</v>
      </c>
      <c r="W54" s="183">
        <v>12589</v>
      </c>
      <c r="X54" s="183">
        <v>28282</v>
      </c>
      <c r="Y54" s="183">
        <v>18669</v>
      </c>
      <c r="Z54" s="183">
        <v>13235</v>
      </c>
      <c r="AA54" s="183">
        <v>10885</v>
      </c>
      <c r="AB54" s="183">
        <v>18914</v>
      </c>
      <c r="AC54" s="183">
        <v>19036</v>
      </c>
      <c r="AD54" s="183">
        <v>28444</v>
      </c>
      <c r="AG54" s="226">
        <f t="shared" si="4"/>
        <v>64478</v>
      </c>
      <c r="AH54" s="226">
        <f t="shared" si="5"/>
        <v>4907</v>
      </c>
      <c r="AI54" s="226">
        <f t="shared" si="12"/>
        <v>3925.6</v>
      </c>
      <c r="AJ54" s="227">
        <f t="shared" si="6"/>
        <v>0.59315991294434656</v>
      </c>
      <c r="AK54" s="226">
        <f t="shared" si="13"/>
        <v>3680.25</v>
      </c>
      <c r="AL54" s="227">
        <f t="shared" si="7"/>
        <v>0.61858741838532483</v>
      </c>
      <c r="AN54" s="210" t="b">
        <f t="shared" si="14"/>
        <v>1</v>
      </c>
      <c r="AO54" s="210">
        <f t="shared" si="19"/>
        <v>25</v>
      </c>
      <c r="AP54" s="211">
        <f t="shared" si="15"/>
        <v>119</v>
      </c>
      <c r="AQ54" s="242">
        <f t="shared" si="16"/>
        <v>11856</v>
      </c>
      <c r="AR54" s="178">
        <v>25</v>
      </c>
      <c r="AS54" s="243">
        <v>0</v>
      </c>
      <c r="AT54" s="242">
        <f t="shared" si="8"/>
        <v>0</v>
      </c>
      <c r="AU54" s="178">
        <v>25</v>
      </c>
      <c r="AV54" s="244">
        <f t="shared" si="9"/>
        <v>3925.6</v>
      </c>
      <c r="AW54" s="244">
        <f t="shared" si="17"/>
        <v>0</v>
      </c>
      <c r="AX54" s="213">
        <f t="shared" si="10"/>
        <v>0</v>
      </c>
      <c r="AZ54" s="194">
        <v>110006</v>
      </c>
      <c r="BA54" s="195" t="s">
        <v>588</v>
      </c>
      <c r="BB54" s="196">
        <v>9000</v>
      </c>
      <c r="BC54" s="197">
        <f>IF(C54="arrendamiento",BB54/Costo!$C$27,'Precios R9 (2023)'!BB54)</f>
        <v>9000</v>
      </c>
      <c r="BD54" s="197">
        <f t="shared" si="11"/>
        <v>1710</v>
      </c>
      <c r="BE54" s="197">
        <f t="shared" si="18"/>
        <v>0</v>
      </c>
    </row>
    <row r="55" spans="1:57" s="181" customFormat="1" ht="18.75" customHeight="1">
      <c r="A55" s="178">
        <v>26</v>
      </c>
      <c r="B55" s="179" t="s">
        <v>37</v>
      </c>
      <c r="C55" s="178" t="s">
        <v>369</v>
      </c>
      <c r="D55" s="183">
        <v>5063</v>
      </c>
      <c r="E55" s="183">
        <v>5809</v>
      </c>
      <c r="F55" s="183">
        <v>4498</v>
      </c>
      <c r="G55" s="183">
        <v>6399</v>
      </c>
      <c r="H55" s="183">
        <v>5003</v>
      </c>
      <c r="I55" s="183">
        <v>6542</v>
      </c>
      <c r="J55" s="183">
        <v>5430</v>
      </c>
      <c r="K55" s="183">
        <v>44823</v>
      </c>
      <c r="L55" s="183">
        <v>4525</v>
      </c>
      <c r="M55" s="183">
        <v>4016</v>
      </c>
      <c r="N55" s="183">
        <v>3069</v>
      </c>
      <c r="O55" s="183">
        <v>5090</v>
      </c>
      <c r="P55" s="183">
        <v>6482</v>
      </c>
      <c r="Q55" s="183">
        <v>6460</v>
      </c>
      <c r="R55" s="183">
        <v>6964</v>
      </c>
      <c r="S55" s="183">
        <v>6448</v>
      </c>
      <c r="T55" s="183">
        <v>5204</v>
      </c>
      <c r="U55" s="183">
        <v>5801</v>
      </c>
      <c r="V55" s="183">
        <v>5004</v>
      </c>
      <c r="W55" s="183">
        <v>4567</v>
      </c>
      <c r="X55" s="183">
        <v>6043</v>
      </c>
      <c r="Y55" s="183">
        <v>4923</v>
      </c>
      <c r="Z55" s="183">
        <v>4751</v>
      </c>
      <c r="AA55" s="183">
        <v>5327</v>
      </c>
      <c r="AB55" s="183">
        <v>6606</v>
      </c>
      <c r="AC55" s="183">
        <v>6653</v>
      </c>
      <c r="AD55" s="183">
        <v>5470</v>
      </c>
      <c r="AG55" s="226">
        <f t="shared" si="4"/>
        <v>44823</v>
      </c>
      <c r="AH55" s="226">
        <f t="shared" si="5"/>
        <v>3069</v>
      </c>
      <c r="AI55" s="226">
        <f t="shared" si="12"/>
        <v>2455.1999999999998</v>
      </c>
      <c r="AJ55" s="227">
        <f t="shared" si="6"/>
        <v>0.3886454183266933</v>
      </c>
      <c r="AK55" s="226">
        <f t="shared" si="13"/>
        <v>2301.75</v>
      </c>
      <c r="AL55" s="227">
        <f t="shared" si="7"/>
        <v>0.4268550796812749</v>
      </c>
      <c r="AN55" s="210" t="b">
        <f t="shared" si="14"/>
        <v>1</v>
      </c>
      <c r="AO55" s="210">
        <f t="shared" si="19"/>
        <v>26</v>
      </c>
      <c r="AP55" s="211">
        <f t="shared" si="15"/>
        <v>119</v>
      </c>
      <c r="AQ55" s="242">
        <f t="shared" si="16"/>
        <v>11856</v>
      </c>
      <c r="AR55" s="178">
        <v>26</v>
      </c>
      <c r="AS55" s="243">
        <v>12</v>
      </c>
      <c r="AT55" s="242">
        <f t="shared" si="8"/>
        <v>36828</v>
      </c>
      <c r="AU55" s="178">
        <v>26</v>
      </c>
      <c r="AV55" s="244">
        <f t="shared" si="9"/>
        <v>2301.75</v>
      </c>
      <c r="AW55" s="244">
        <f t="shared" si="17"/>
        <v>27621</v>
      </c>
      <c r="AX55" s="213">
        <f t="shared" si="10"/>
        <v>0.4268550796812749</v>
      </c>
      <c r="AZ55" s="194">
        <v>430004</v>
      </c>
      <c r="BA55" s="195" t="s">
        <v>536</v>
      </c>
      <c r="BB55" s="196">
        <v>3550</v>
      </c>
      <c r="BC55" s="197">
        <f>IF(C55="arrendamiento",BB55/Costo!$C$27,'Precios R9 (2023)'!BB55)</f>
        <v>3550</v>
      </c>
      <c r="BD55" s="197">
        <f t="shared" si="11"/>
        <v>674.5</v>
      </c>
      <c r="BE55" s="197">
        <f t="shared" si="18"/>
        <v>50694</v>
      </c>
    </row>
    <row r="56" spans="1:57" s="181" customFormat="1" ht="18.75" customHeight="1">
      <c r="A56" s="178">
        <v>27</v>
      </c>
      <c r="B56" s="179" t="s">
        <v>38</v>
      </c>
      <c r="C56" s="178" t="s">
        <v>369</v>
      </c>
      <c r="D56" s="183">
        <v>5747</v>
      </c>
      <c r="E56" s="183">
        <v>9398</v>
      </c>
      <c r="F56" s="183">
        <v>6045</v>
      </c>
      <c r="G56" s="183">
        <v>9154</v>
      </c>
      <c r="H56" s="183">
        <v>5815</v>
      </c>
      <c r="I56" s="183">
        <v>10476</v>
      </c>
      <c r="J56" s="183">
        <v>10860</v>
      </c>
      <c r="K56" s="183">
        <v>35552</v>
      </c>
      <c r="L56" s="183">
        <v>9955</v>
      </c>
      <c r="M56" s="183">
        <v>6832</v>
      </c>
      <c r="N56" s="183">
        <v>4173</v>
      </c>
      <c r="O56" s="183">
        <v>11086</v>
      </c>
      <c r="P56" s="183">
        <v>9378</v>
      </c>
      <c r="Q56" s="183">
        <v>10345</v>
      </c>
      <c r="R56" s="183">
        <v>10562</v>
      </c>
      <c r="S56" s="183">
        <v>8032</v>
      </c>
      <c r="T56" s="183">
        <v>9457</v>
      </c>
      <c r="U56" s="183">
        <v>9291</v>
      </c>
      <c r="V56" s="183">
        <v>8014</v>
      </c>
      <c r="W56" s="183">
        <v>7102</v>
      </c>
      <c r="X56" s="183">
        <v>11594</v>
      </c>
      <c r="Y56" s="183">
        <v>7357</v>
      </c>
      <c r="Z56" s="183">
        <v>6108</v>
      </c>
      <c r="AA56" s="183">
        <v>8920</v>
      </c>
      <c r="AB56" s="183">
        <v>10611</v>
      </c>
      <c r="AC56" s="183">
        <v>10653</v>
      </c>
      <c r="AD56" s="183">
        <v>10148</v>
      </c>
      <c r="AG56" s="226">
        <f t="shared" si="4"/>
        <v>35552</v>
      </c>
      <c r="AH56" s="226">
        <f t="shared" si="5"/>
        <v>4173</v>
      </c>
      <c r="AI56" s="226">
        <f t="shared" si="12"/>
        <v>3338.4</v>
      </c>
      <c r="AJ56" s="227">
        <f t="shared" si="6"/>
        <v>0.51135831381733021</v>
      </c>
      <c r="AK56" s="226">
        <f t="shared" si="13"/>
        <v>3129.75</v>
      </c>
      <c r="AL56" s="227">
        <f t="shared" si="7"/>
        <v>0.54189841920374704</v>
      </c>
      <c r="AN56" s="210" t="b">
        <f t="shared" si="14"/>
        <v>1</v>
      </c>
      <c r="AO56" s="210">
        <f t="shared" si="19"/>
        <v>27</v>
      </c>
      <c r="AP56" s="211">
        <f t="shared" si="15"/>
        <v>121</v>
      </c>
      <c r="AQ56" s="242">
        <f t="shared" si="16"/>
        <v>11632</v>
      </c>
      <c r="AR56" s="178">
        <v>27</v>
      </c>
      <c r="AS56" s="243">
        <v>4</v>
      </c>
      <c r="AT56" s="242">
        <f t="shared" si="8"/>
        <v>16692</v>
      </c>
      <c r="AU56" s="178">
        <v>27</v>
      </c>
      <c r="AV56" s="244">
        <f t="shared" si="9"/>
        <v>3129.75</v>
      </c>
      <c r="AW56" s="244">
        <f t="shared" si="17"/>
        <v>12519</v>
      </c>
      <c r="AX56" s="213">
        <f t="shared" si="10"/>
        <v>0.54189841920374704</v>
      </c>
      <c r="AZ56" s="194">
        <v>100031</v>
      </c>
      <c r="BA56" s="195" t="s">
        <v>537</v>
      </c>
      <c r="BB56" s="196">
        <v>6340</v>
      </c>
      <c r="BC56" s="197">
        <f>IF(C56="arrendamiento",BB56/Costo!$C$27,'Precios R9 (2023)'!BB56)</f>
        <v>6340</v>
      </c>
      <c r="BD56" s="197">
        <f t="shared" si="11"/>
        <v>1204.5999999999999</v>
      </c>
      <c r="BE56" s="197">
        <f t="shared" si="18"/>
        <v>30178.400000000001</v>
      </c>
    </row>
    <row r="57" spans="1:57" s="181" customFormat="1" ht="18.75" customHeight="1">
      <c r="A57" s="178">
        <v>28</v>
      </c>
      <c r="B57" s="179" t="s">
        <v>39</v>
      </c>
      <c r="C57" s="178" t="s">
        <v>369</v>
      </c>
      <c r="D57" s="183">
        <v>3107</v>
      </c>
      <c r="E57" s="183">
        <v>4553</v>
      </c>
      <c r="F57" s="183">
        <v>2787</v>
      </c>
      <c r="G57" s="183">
        <v>3473</v>
      </c>
      <c r="H57" s="183">
        <v>3071</v>
      </c>
      <c r="I57" s="183">
        <v>5683</v>
      </c>
      <c r="J57" s="183">
        <v>4525</v>
      </c>
      <c r="K57" s="183">
        <v>14659</v>
      </c>
      <c r="L57" s="183">
        <v>3394</v>
      </c>
      <c r="M57" s="183">
        <v>2489</v>
      </c>
      <c r="N57" s="183">
        <v>2685</v>
      </c>
      <c r="O57" s="183">
        <v>4977</v>
      </c>
      <c r="P57" s="183">
        <v>4658</v>
      </c>
      <c r="Q57" s="183">
        <v>5613</v>
      </c>
      <c r="R57" s="183">
        <v>3898</v>
      </c>
      <c r="S57" s="183">
        <v>4525</v>
      </c>
      <c r="T57" s="183">
        <v>3642</v>
      </c>
      <c r="U57" s="183">
        <v>6732</v>
      </c>
      <c r="V57" s="183">
        <v>4347</v>
      </c>
      <c r="W57" s="183">
        <v>3897</v>
      </c>
      <c r="X57" s="183">
        <v>6395</v>
      </c>
      <c r="Y57" s="183">
        <v>4717</v>
      </c>
      <c r="Z57" s="183">
        <v>3903</v>
      </c>
      <c r="AA57" s="183">
        <v>3597</v>
      </c>
      <c r="AB57" s="183">
        <v>5769</v>
      </c>
      <c r="AC57" s="183">
        <v>5780</v>
      </c>
      <c r="AD57" s="183">
        <v>4373</v>
      </c>
      <c r="AG57" s="226">
        <f t="shared" si="4"/>
        <v>14659</v>
      </c>
      <c r="AH57" s="226">
        <f t="shared" si="5"/>
        <v>2489</v>
      </c>
      <c r="AI57" s="226">
        <f t="shared" si="12"/>
        <v>1991.2</v>
      </c>
      <c r="AJ57" s="227">
        <f t="shared" si="6"/>
        <v>0.19999999999999996</v>
      </c>
      <c r="AK57" s="226">
        <f t="shared" si="13"/>
        <v>1866.75</v>
      </c>
      <c r="AL57" s="227">
        <f t="shared" si="7"/>
        <v>0.25</v>
      </c>
      <c r="AN57" s="210" t="b">
        <f t="shared" si="14"/>
        <v>1</v>
      </c>
      <c r="AO57" s="210">
        <f t="shared" si="19"/>
        <v>28</v>
      </c>
      <c r="AP57" s="211">
        <f t="shared" si="15"/>
        <v>118</v>
      </c>
      <c r="AQ57" s="242">
        <f t="shared" si="16"/>
        <v>11224</v>
      </c>
      <c r="AR57" s="178">
        <v>28</v>
      </c>
      <c r="AS57" s="243">
        <v>0</v>
      </c>
      <c r="AT57" s="242">
        <f t="shared" si="8"/>
        <v>0</v>
      </c>
      <c r="AU57" s="178">
        <v>28</v>
      </c>
      <c r="AV57" s="244">
        <f t="shared" si="9"/>
        <v>1991.2</v>
      </c>
      <c r="AW57" s="244">
        <f t="shared" si="17"/>
        <v>0</v>
      </c>
      <c r="AX57" s="213">
        <f t="shared" si="10"/>
        <v>0</v>
      </c>
      <c r="AZ57" s="194">
        <v>100033</v>
      </c>
      <c r="BA57" s="195" t="s">
        <v>621</v>
      </c>
      <c r="BB57" s="196">
        <v>2320</v>
      </c>
      <c r="BC57" s="197">
        <f>IF(C57="arrendamiento",BB57/Costo!$C$27,'Precios R9 (2023)'!BB57)</f>
        <v>2320</v>
      </c>
      <c r="BD57" s="197">
        <f t="shared" si="11"/>
        <v>440.8</v>
      </c>
      <c r="BE57" s="197">
        <f t="shared" si="18"/>
        <v>0</v>
      </c>
    </row>
    <row r="58" spans="1:57" s="181" customFormat="1" ht="18.75" customHeight="1">
      <c r="A58" s="178">
        <v>29</v>
      </c>
      <c r="B58" s="179" t="s">
        <v>40</v>
      </c>
      <c r="C58" s="178" t="s">
        <v>369</v>
      </c>
      <c r="D58" s="183">
        <v>2520</v>
      </c>
      <c r="E58" s="183">
        <v>3609</v>
      </c>
      <c r="F58" s="183">
        <v>2787</v>
      </c>
      <c r="G58" s="183">
        <v>2404</v>
      </c>
      <c r="H58" s="183">
        <v>2550</v>
      </c>
      <c r="I58" s="183">
        <v>4007</v>
      </c>
      <c r="J58" s="183">
        <v>3846</v>
      </c>
      <c r="K58" s="183">
        <v>10504</v>
      </c>
      <c r="L58" s="183">
        <v>2828</v>
      </c>
      <c r="M58" s="183">
        <v>2489</v>
      </c>
      <c r="N58" s="183">
        <v>1744</v>
      </c>
      <c r="O58" s="183">
        <v>4412</v>
      </c>
      <c r="P58" s="183">
        <v>3577</v>
      </c>
      <c r="Q58" s="183">
        <v>3958</v>
      </c>
      <c r="R58" s="183">
        <v>3226</v>
      </c>
      <c r="S58" s="183">
        <v>3620</v>
      </c>
      <c r="T58" s="183">
        <v>2986</v>
      </c>
      <c r="U58" s="183">
        <v>5970</v>
      </c>
      <c r="V58" s="183">
        <v>3066</v>
      </c>
      <c r="W58" s="183">
        <v>2725</v>
      </c>
      <c r="X58" s="183">
        <v>5722</v>
      </c>
      <c r="Y58" s="183">
        <v>3606</v>
      </c>
      <c r="Z58" s="183">
        <v>2715</v>
      </c>
      <c r="AA58" s="183">
        <v>3215</v>
      </c>
      <c r="AB58" s="183">
        <v>4061</v>
      </c>
      <c r="AC58" s="183">
        <v>4076</v>
      </c>
      <c r="AD58" s="183">
        <v>3664</v>
      </c>
      <c r="AG58" s="226">
        <f t="shared" si="4"/>
        <v>10504</v>
      </c>
      <c r="AH58" s="226">
        <f t="shared" si="5"/>
        <v>1744</v>
      </c>
      <c r="AI58" s="226">
        <f t="shared" si="12"/>
        <v>1395.2</v>
      </c>
      <c r="AJ58" s="227">
        <f t="shared" si="6"/>
        <v>0.43945359582161514</v>
      </c>
      <c r="AK58" s="226">
        <f t="shared" si="13"/>
        <v>1308</v>
      </c>
      <c r="AL58" s="227">
        <f t="shared" si="7"/>
        <v>0.47448774608276412</v>
      </c>
      <c r="AN58" s="210" t="b">
        <f t="shared" si="14"/>
        <v>1</v>
      </c>
      <c r="AO58" s="210">
        <f t="shared" si="19"/>
        <v>29</v>
      </c>
      <c r="AP58" s="211">
        <f t="shared" si="15"/>
        <v>113</v>
      </c>
      <c r="AQ58" s="242">
        <f t="shared" si="16"/>
        <v>10368</v>
      </c>
      <c r="AR58" s="178">
        <v>29</v>
      </c>
      <c r="AS58" s="243">
        <v>0</v>
      </c>
      <c r="AT58" s="242">
        <f t="shared" si="8"/>
        <v>0</v>
      </c>
      <c r="AU58" s="178">
        <v>29</v>
      </c>
      <c r="AV58" s="244">
        <f t="shared" si="9"/>
        <v>1395.2</v>
      </c>
      <c r="AW58" s="244">
        <f t="shared" si="17"/>
        <v>0</v>
      </c>
      <c r="AX58" s="213">
        <f t="shared" si="10"/>
        <v>0</v>
      </c>
      <c r="AZ58" s="194">
        <v>100033</v>
      </c>
      <c r="BA58" s="195" t="s">
        <v>621</v>
      </c>
      <c r="BB58" s="196">
        <v>2320</v>
      </c>
      <c r="BC58" s="197">
        <f>IF(C58="arrendamiento",BB58/Costo!$C$27,'Precios R9 (2023)'!BB58)</f>
        <v>2320</v>
      </c>
      <c r="BD58" s="197">
        <f t="shared" si="11"/>
        <v>440.8</v>
      </c>
      <c r="BE58" s="197">
        <f t="shared" si="18"/>
        <v>0</v>
      </c>
    </row>
    <row r="59" spans="1:57" s="181" customFormat="1" ht="18.75" customHeight="1">
      <c r="A59" s="178">
        <v>30</v>
      </c>
      <c r="B59" s="179" t="s">
        <v>41</v>
      </c>
      <c r="C59" s="178" t="s">
        <v>369</v>
      </c>
      <c r="D59" s="183">
        <v>6453</v>
      </c>
      <c r="E59" s="183">
        <v>7536</v>
      </c>
      <c r="F59" s="183">
        <v>5676</v>
      </c>
      <c r="G59" s="183">
        <v>7880</v>
      </c>
      <c r="H59" s="183">
        <v>6377</v>
      </c>
      <c r="I59" s="183">
        <v>10293</v>
      </c>
      <c r="J59" s="183">
        <v>9615</v>
      </c>
      <c r="K59" s="183">
        <v>36216</v>
      </c>
      <c r="L59" s="183">
        <v>6561</v>
      </c>
      <c r="M59" s="183">
        <v>5068</v>
      </c>
      <c r="N59" s="183">
        <v>5064</v>
      </c>
      <c r="O59" s="183">
        <v>10746</v>
      </c>
      <c r="P59" s="183">
        <v>8823</v>
      </c>
      <c r="Q59" s="183">
        <v>10165</v>
      </c>
      <c r="R59" s="183">
        <v>7843</v>
      </c>
      <c r="S59" s="183">
        <v>8484</v>
      </c>
      <c r="T59" s="183">
        <v>7217</v>
      </c>
      <c r="U59" s="183">
        <v>10994</v>
      </c>
      <c r="V59" s="183">
        <v>7873</v>
      </c>
      <c r="W59" s="183">
        <v>7090</v>
      </c>
      <c r="X59" s="183">
        <v>10955</v>
      </c>
      <c r="Y59" s="183">
        <v>6758</v>
      </c>
      <c r="Z59" s="183">
        <v>6448</v>
      </c>
      <c r="AA59" s="183">
        <v>8208</v>
      </c>
      <c r="AB59" s="183">
        <v>10441</v>
      </c>
      <c r="AC59" s="183">
        <v>10466</v>
      </c>
      <c r="AD59" s="183">
        <v>9120</v>
      </c>
      <c r="AG59" s="226">
        <f t="shared" si="4"/>
        <v>36216</v>
      </c>
      <c r="AH59" s="226">
        <f t="shared" si="5"/>
        <v>5064</v>
      </c>
      <c r="AI59" s="226">
        <f t="shared" si="12"/>
        <v>4051.2</v>
      </c>
      <c r="AJ59" s="227">
        <f t="shared" si="6"/>
        <v>0.20063141278610896</v>
      </c>
      <c r="AK59" s="226">
        <f t="shared" si="13"/>
        <v>3798</v>
      </c>
      <c r="AL59" s="227">
        <f t="shared" si="7"/>
        <v>0.25059194948697716</v>
      </c>
      <c r="AN59" s="210" t="b">
        <f t="shared" si="14"/>
        <v>1</v>
      </c>
      <c r="AO59" s="210">
        <f t="shared" si="19"/>
        <v>30</v>
      </c>
      <c r="AP59" s="211">
        <f t="shared" si="15"/>
        <v>113</v>
      </c>
      <c r="AQ59" s="242">
        <f t="shared" si="16"/>
        <v>10368</v>
      </c>
      <c r="AR59" s="178">
        <v>30</v>
      </c>
      <c r="AS59" s="243">
        <v>14</v>
      </c>
      <c r="AT59" s="242">
        <f t="shared" si="8"/>
        <v>70896</v>
      </c>
      <c r="AU59" s="178">
        <v>30</v>
      </c>
      <c r="AV59" s="244">
        <f t="shared" si="9"/>
        <v>3798</v>
      </c>
      <c r="AW59" s="244">
        <f t="shared" si="17"/>
        <v>53172</v>
      </c>
      <c r="AX59" s="213">
        <f t="shared" si="10"/>
        <v>0.25059194948697716</v>
      </c>
      <c r="AZ59" s="194">
        <v>100003</v>
      </c>
      <c r="BA59" s="195" t="s">
        <v>622</v>
      </c>
      <c r="BB59" s="196">
        <v>4840</v>
      </c>
      <c r="BC59" s="197">
        <f>IF(C59="arrendamiento",BB59/Costo!$C$27,'Precios R9 (2023)'!BB59)</f>
        <v>4840</v>
      </c>
      <c r="BD59" s="197">
        <f t="shared" si="11"/>
        <v>919.6</v>
      </c>
      <c r="BE59" s="197">
        <f t="shared" si="18"/>
        <v>80634.400000000009</v>
      </c>
    </row>
    <row r="60" spans="1:57" s="181" customFormat="1" ht="18.75" customHeight="1">
      <c r="A60" s="178">
        <v>31</v>
      </c>
      <c r="B60" s="179" t="s">
        <v>42</v>
      </c>
      <c r="C60" s="178" t="s">
        <v>369</v>
      </c>
      <c r="D60" s="183">
        <v>2520</v>
      </c>
      <c r="E60" s="183">
        <v>4173</v>
      </c>
      <c r="F60" s="183">
        <v>2211</v>
      </c>
      <c r="G60" s="183">
        <v>3766</v>
      </c>
      <c r="H60" s="183">
        <v>2550</v>
      </c>
      <c r="I60" s="183">
        <v>4554</v>
      </c>
      <c r="J60" s="183">
        <v>3733</v>
      </c>
      <c r="K60" s="183">
        <v>21008</v>
      </c>
      <c r="L60" s="183">
        <v>2658</v>
      </c>
      <c r="M60" s="183">
        <v>2172</v>
      </c>
      <c r="N60" s="183">
        <v>2170</v>
      </c>
      <c r="O60" s="183">
        <v>3959</v>
      </c>
      <c r="P60" s="183">
        <v>4083</v>
      </c>
      <c r="Q60" s="183">
        <v>4498</v>
      </c>
      <c r="R60" s="183">
        <v>3884</v>
      </c>
      <c r="S60" s="183">
        <v>3394</v>
      </c>
      <c r="T60" s="183">
        <v>3049</v>
      </c>
      <c r="U60" s="183">
        <v>4620</v>
      </c>
      <c r="V60" s="183">
        <v>3484</v>
      </c>
      <c r="W60" s="183">
        <v>3251</v>
      </c>
      <c r="X60" s="183">
        <v>4207</v>
      </c>
      <c r="Y60" s="183">
        <v>5407</v>
      </c>
      <c r="Z60" s="183">
        <v>3054</v>
      </c>
      <c r="AA60" s="183">
        <v>3617</v>
      </c>
      <c r="AB60" s="183">
        <v>4615</v>
      </c>
      <c r="AC60" s="183">
        <v>4631</v>
      </c>
      <c r="AD60" s="183">
        <v>3559</v>
      </c>
      <c r="AG60" s="226">
        <f t="shared" si="4"/>
        <v>21008</v>
      </c>
      <c r="AH60" s="226">
        <f t="shared" si="5"/>
        <v>2170</v>
      </c>
      <c r="AI60" s="226">
        <f t="shared" si="12"/>
        <v>1736</v>
      </c>
      <c r="AJ60" s="227">
        <f t="shared" si="6"/>
        <v>0.20073664825046045</v>
      </c>
      <c r="AK60" s="226">
        <f t="shared" si="13"/>
        <v>1627.5</v>
      </c>
      <c r="AL60" s="227">
        <f t="shared" si="7"/>
        <v>0.25069060773480667</v>
      </c>
      <c r="AN60" s="210" t="b">
        <f t="shared" si="14"/>
        <v>1</v>
      </c>
      <c r="AO60" s="210">
        <f t="shared" si="19"/>
        <v>31</v>
      </c>
      <c r="AP60" s="211">
        <f t="shared" si="15"/>
        <v>113</v>
      </c>
      <c r="AQ60" s="242">
        <f t="shared" si="16"/>
        <v>10368</v>
      </c>
      <c r="AR60" s="178">
        <v>31</v>
      </c>
      <c r="AS60" s="243">
        <v>0</v>
      </c>
      <c r="AT60" s="242">
        <f t="shared" si="8"/>
        <v>0</v>
      </c>
      <c r="AU60" s="178">
        <v>31</v>
      </c>
      <c r="AV60" s="244">
        <f t="shared" si="9"/>
        <v>1736</v>
      </c>
      <c r="AW60" s="244">
        <f t="shared" si="17"/>
        <v>0</v>
      </c>
      <c r="AX60" s="213">
        <f t="shared" si="10"/>
        <v>0</v>
      </c>
      <c r="AZ60" s="194">
        <v>100005</v>
      </c>
      <c r="BA60" s="195" t="s">
        <v>623</v>
      </c>
      <c r="BB60" s="196">
        <v>2080</v>
      </c>
      <c r="BC60" s="197">
        <f>IF(C60="arrendamiento",BB60/Costo!$C$27,'Precios R9 (2023)'!BB60)</f>
        <v>2080</v>
      </c>
      <c r="BD60" s="197">
        <f t="shared" si="11"/>
        <v>395.2</v>
      </c>
      <c r="BE60" s="197">
        <f t="shared" si="18"/>
        <v>0</v>
      </c>
    </row>
    <row r="61" spans="1:57" s="181" customFormat="1" ht="18.75" customHeight="1">
      <c r="A61" s="178">
        <v>32</v>
      </c>
      <c r="B61" s="179" t="s">
        <v>43</v>
      </c>
      <c r="C61" s="178" t="s">
        <v>369</v>
      </c>
      <c r="D61" s="183">
        <v>25493</v>
      </c>
      <c r="E61" s="183">
        <v>35157</v>
      </c>
      <c r="F61" s="183">
        <v>22640</v>
      </c>
      <c r="G61" s="183">
        <v>29403</v>
      </c>
      <c r="H61" s="183">
        <v>25192</v>
      </c>
      <c r="I61" s="183">
        <v>38254</v>
      </c>
      <c r="J61" s="183">
        <v>29977</v>
      </c>
      <c r="K61" s="183">
        <v>48289</v>
      </c>
      <c r="L61" s="183">
        <v>20362</v>
      </c>
      <c r="M61" s="183">
        <v>20215</v>
      </c>
      <c r="N61" s="183">
        <v>13286</v>
      </c>
      <c r="O61" s="183">
        <v>35633</v>
      </c>
      <c r="P61" s="183">
        <v>35633</v>
      </c>
      <c r="Q61" s="183">
        <v>37778</v>
      </c>
      <c r="R61" s="183">
        <v>33296</v>
      </c>
      <c r="S61" s="183">
        <v>38121</v>
      </c>
      <c r="T61" s="183">
        <v>22236</v>
      </c>
      <c r="U61" s="183">
        <v>37153</v>
      </c>
      <c r="V61" s="183">
        <v>29262</v>
      </c>
      <c r="W61" s="183">
        <v>29330</v>
      </c>
      <c r="X61" s="183">
        <v>57884</v>
      </c>
      <c r="Y61" s="183">
        <v>17311</v>
      </c>
      <c r="Z61" s="183">
        <v>39026</v>
      </c>
      <c r="AA61" s="183">
        <v>29365</v>
      </c>
      <c r="AB61" s="183">
        <v>38676</v>
      </c>
      <c r="AC61" s="183">
        <v>38901</v>
      </c>
      <c r="AD61" s="183">
        <v>24527</v>
      </c>
      <c r="AG61" s="226">
        <f t="shared" si="4"/>
        <v>57884</v>
      </c>
      <c r="AH61" s="226">
        <f t="shared" si="5"/>
        <v>13286</v>
      </c>
      <c r="AI61" s="226">
        <f t="shared" si="12"/>
        <v>10628.8</v>
      </c>
      <c r="AJ61" s="227">
        <f t="shared" si="6"/>
        <v>0.47421221864951768</v>
      </c>
      <c r="AK61" s="226">
        <f t="shared" si="13"/>
        <v>9964.5</v>
      </c>
      <c r="AL61" s="227">
        <f t="shared" si="7"/>
        <v>0.50707395498392283</v>
      </c>
      <c r="AN61" s="210" t="b">
        <f t="shared" si="14"/>
        <v>1</v>
      </c>
      <c r="AO61" s="210">
        <f t="shared" si="19"/>
        <v>32</v>
      </c>
      <c r="AP61" s="211">
        <f t="shared" si="15"/>
        <v>69</v>
      </c>
      <c r="AQ61" s="242">
        <f t="shared" si="16"/>
        <v>9898</v>
      </c>
      <c r="AR61" s="178">
        <v>32</v>
      </c>
      <c r="AS61" s="243">
        <v>0</v>
      </c>
      <c r="AT61" s="242">
        <f t="shared" si="8"/>
        <v>0</v>
      </c>
      <c r="AU61" s="178">
        <v>32</v>
      </c>
      <c r="AV61" s="244">
        <f t="shared" si="9"/>
        <v>10628.8</v>
      </c>
      <c r="AW61" s="244">
        <f t="shared" si="17"/>
        <v>0</v>
      </c>
      <c r="AX61" s="213">
        <f t="shared" si="10"/>
        <v>0</v>
      </c>
      <c r="AZ61" s="194">
        <v>270001</v>
      </c>
      <c r="BA61" s="195" t="s">
        <v>624</v>
      </c>
      <c r="BB61" s="196">
        <v>18830</v>
      </c>
      <c r="BC61" s="197">
        <f>IF(C61="arrendamiento",BB61/Costo!$C$27,'Precios R9 (2023)'!BB61)</f>
        <v>18830</v>
      </c>
      <c r="BD61" s="197">
        <f t="shared" si="11"/>
        <v>3577.7</v>
      </c>
      <c r="BE61" s="197">
        <f t="shared" si="18"/>
        <v>0</v>
      </c>
    </row>
    <row r="62" spans="1:57" s="181" customFormat="1" ht="18.75" customHeight="1">
      <c r="A62" s="178">
        <v>33</v>
      </c>
      <c r="B62" s="179" t="s">
        <v>44</v>
      </c>
      <c r="C62" s="178" t="s">
        <v>369</v>
      </c>
      <c r="D62" s="183">
        <v>23143</v>
      </c>
      <c r="E62" s="183">
        <v>24078</v>
      </c>
      <c r="F62" s="183">
        <v>20903</v>
      </c>
      <c r="G62" s="183">
        <v>22830</v>
      </c>
      <c r="H62" s="183">
        <v>23420</v>
      </c>
      <c r="I62" s="183">
        <v>37391</v>
      </c>
      <c r="J62" s="183">
        <v>29977</v>
      </c>
      <c r="K62" s="183">
        <v>51712</v>
      </c>
      <c r="L62" s="183">
        <v>29977</v>
      </c>
      <c r="M62" s="183">
        <v>20735</v>
      </c>
      <c r="N62" s="183">
        <v>11723</v>
      </c>
      <c r="O62" s="183">
        <v>25113</v>
      </c>
      <c r="P62" s="183">
        <v>29932</v>
      </c>
      <c r="Q62" s="183">
        <v>36925</v>
      </c>
      <c r="R62" s="183">
        <v>20846</v>
      </c>
      <c r="S62" s="183">
        <v>29185</v>
      </c>
      <c r="T62" s="183">
        <v>32352</v>
      </c>
      <c r="U62" s="183">
        <v>40491</v>
      </c>
      <c r="V62" s="183">
        <v>28602</v>
      </c>
      <c r="W62" s="183">
        <v>21235</v>
      </c>
      <c r="X62" s="183">
        <v>38702</v>
      </c>
      <c r="Y62" s="183">
        <v>20691</v>
      </c>
      <c r="Z62" s="183">
        <v>23755</v>
      </c>
      <c r="AA62" s="183">
        <v>22565</v>
      </c>
      <c r="AB62" s="183">
        <v>37714</v>
      </c>
      <c r="AC62" s="183">
        <v>38023</v>
      </c>
      <c r="AD62" s="183">
        <v>24497</v>
      </c>
      <c r="AG62" s="226">
        <f t="shared" si="4"/>
        <v>51712</v>
      </c>
      <c r="AH62" s="226">
        <f t="shared" si="5"/>
        <v>11723</v>
      </c>
      <c r="AI62" s="226">
        <f t="shared" si="12"/>
        <v>9378.4</v>
      </c>
      <c r="AJ62" s="227">
        <f t="shared" si="6"/>
        <v>0.54770195321919468</v>
      </c>
      <c r="AK62" s="226">
        <f t="shared" si="13"/>
        <v>8792.25</v>
      </c>
      <c r="AL62" s="227">
        <f t="shared" si="7"/>
        <v>0.57597058114299493</v>
      </c>
      <c r="AN62" s="210" t="b">
        <f t="shared" si="14"/>
        <v>1</v>
      </c>
      <c r="AO62" s="210">
        <f t="shared" si="19"/>
        <v>33</v>
      </c>
      <c r="AP62" s="211">
        <f t="shared" si="15"/>
        <v>69</v>
      </c>
      <c r="AQ62" s="242">
        <f t="shared" si="16"/>
        <v>9898</v>
      </c>
      <c r="AR62" s="178">
        <v>33</v>
      </c>
      <c r="AS62" s="243">
        <v>2</v>
      </c>
      <c r="AT62" s="242">
        <f t="shared" si="8"/>
        <v>23446</v>
      </c>
      <c r="AU62" s="178">
        <v>33</v>
      </c>
      <c r="AV62" s="244">
        <f t="shared" si="9"/>
        <v>8792.25</v>
      </c>
      <c r="AW62" s="244">
        <f t="shared" si="17"/>
        <v>17584.5</v>
      </c>
      <c r="AX62" s="213">
        <f t="shared" si="10"/>
        <v>0.57597058114299493</v>
      </c>
      <c r="AZ62" s="194">
        <v>110003</v>
      </c>
      <c r="BA62" s="195" t="s">
        <v>625</v>
      </c>
      <c r="BB62" s="196">
        <v>20160</v>
      </c>
      <c r="BC62" s="197">
        <f>IF(C62="arrendamiento",BB62/Costo!$C$27,'Precios R9 (2023)'!BB62)</f>
        <v>20160</v>
      </c>
      <c r="BD62" s="197">
        <f t="shared" si="11"/>
        <v>3830.4</v>
      </c>
      <c r="BE62" s="197">
        <f t="shared" si="18"/>
        <v>47980.800000000003</v>
      </c>
    </row>
    <row r="63" spans="1:57" s="181" customFormat="1" ht="18.75" customHeight="1">
      <c r="A63" s="178">
        <v>34</v>
      </c>
      <c r="B63" s="179" t="s">
        <v>45</v>
      </c>
      <c r="C63" s="178" t="s">
        <v>369</v>
      </c>
      <c r="D63" s="183">
        <v>8525</v>
      </c>
      <c r="E63" s="183">
        <v>7446</v>
      </c>
      <c r="F63" s="183">
        <v>7272</v>
      </c>
      <c r="G63" s="183">
        <v>7760</v>
      </c>
      <c r="H63" s="183">
        <v>8424</v>
      </c>
      <c r="I63" s="183">
        <v>11416</v>
      </c>
      <c r="J63" s="183">
        <v>8936</v>
      </c>
      <c r="K63" s="183">
        <v>21557</v>
      </c>
      <c r="L63" s="183">
        <v>10746</v>
      </c>
      <c r="M63" s="183">
        <v>6493</v>
      </c>
      <c r="N63" s="183">
        <v>3084</v>
      </c>
      <c r="O63" s="183">
        <v>7240</v>
      </c>
      <c r="P63" s="183">
        <v>8753</v>
      </c>
      <c r="Q63" s="183">
        <v>11274</v>
      </c>
      <c r="R63" s="183">
        <v>7349</v>
      </c>
      <c r="S63" s="183">
        <v>9728</v>
      </c>
      <c r="T63" s="183">
        <v>11137</v>
      </c>
      <c r="U63" s="183">
        <v>10124</v>
      </c>
      <c r="V63" s="183">
        <v>8733</v>
      </c>
      <c r="W63" s="183">
        <v>7139</v>
      </c>
      <c r="X63" s="183">
        <v>11442</v>
      </c>
      <c r="Y63" s="183">
        <v>6575</v>
      </c>
      <c r="Z63" s="183">
        <v>8484</v>
      </c>
      <c r="AA63" s="183">
        <v>7967</v>
      </c>
      <c r="AB63" s="183">
        <v>11538</v>
      </c>
      <c r="AC63" s="183">
        <v>11610</v>
      </c>
      <c r="AD63" s="183">
        <v>8254</v>
      </c>
      <c r="AG63" s="226">
        <f t="shared" si="4"/>
        <v>21557</v>
      </c>
      <c r="AH63" s="226">
        <f t="shared" si="5"/>
        <v>3084</v>
      </c>
      <c r="AI63" s="226">
        <f t="shared" si="12"/>
        <v>2467.1999999999998</v>
      </c>
      <c r="AJ63" s="227">
        <f t="shared" si="6"/>
        <v>0.62002156168181122</v>
      </c>
      <c r="AK63" s="226">
        <f t="shared" si="13"/>
        <v>2313</v>
      </c>
      <c r="AL63" s="227">
        <f t="shared" si="7"/>
        <v>0.64377021407669799</v>
      </c>
      <c r="AN63" s="210" t="b">
        <f t="shared" si="14"/>
        <v>0</v>
      </c>
      <c r="AO63" s="210" t="b">
        <f t="shared" si="19"/>
        <v>0</v>
      </c>
      <c r="AP63" s="211">
        <f t="shared" si="15"/>
        <v>69</v>
      </c>
      <c r="AQ63" s="242">
        <f t="shared" si="16"/>
        <v>9898</v>
      </c>
      <c r="AR63" s="178">
        <v>34</v>
      </c>
      <c r="AS63" s="243">
        <v>0</v>
      </c>
      <c r="AT63" s="242">
        <f t="shared" si="8"/>
        <v>0</v>
      </c>
      <c r="AU63" s="178">
        <v>34</v>
      </c>
      <c r="AV63" s="244">
        <f t="shared" si="9"/>
        <v>2467.1999999999998</v>
      </c>
      <c r="AW63" s="244">
        <f t="shared" si="17"/>
        <v>0</v>
      </c>
      <c r="AX63" s="213">
        <f t="shared" si="10"/>
        <v>0</v>
      </c>
      <c r="AZ63" s="194">
        <v>110004</v>
      </c>
      <c r="BA63" s="195" t="s">
        <v>626</v>
      </c>
      <c r="BB63" s="196">
        <v>6640</v>
      </c>
      <c r="BC63" s="197">
        <f>IF(C63="arrendamiento",BB63/Costo!$C$27,'Precios R9 (2023)'!BB63)</f>
        <v>6640</v>
      </c>
      <c r="BD63" s="197">
        <f t="shared" si="11"/>
        <v>1261.5999999999999</v>
      </c>
      <c r="BE63" s="197">
        <f t="shared" si="18"/>
        <v>0</v>
      </c>
    </row>
    <row r="64" spans="1:57" s="181" customFormat="1" ht="18.75" customHeight="1">
      <c r="A64" s="178">
        <v>35</v>
      </c>
      <c r="B64" s="179" t="s">
        <v>46</v>
      </c>
      <c r="C64" s="178" t="s">
        <v>369</v>
      </c>
      <c r="D64" s="183">
        <v>3306</v>
      </c>
      <c r="E64" s="183">
        <v>7121</v>
      </c>
      <c r="F64" s="183">
        <v>9997</v>
      </c>
      <c r="G64" s="183">
        <v>4016</v>
      </c>
      <c r="H64" s="183">
        <v>3346</v>
      </c>
      <c r="I64" s="183">
        <v>6017</v>
      </c>
      <c r="J64" s="183">
        <v>5430</v>
      </c>
      <c r="K64" s="183">
        <v>15837</v>
      </c>
      <c r="L64" s="183">
        <v>6165</v>
      </c>
      <c r="M64" s="183">
        <v>10464</v>
      </c>
      <c r="N64" s="183">
        <v>2692</v>
      </c>
      <c r="O64" s="183">
        <v>5090</v>
      </c>
      <c r="P64" s="183">
        <v>4982</v>
      </c>
      <c r="Q64" s="183">
        <v>5941</v>
      </c>
      <c r="R64" s="183">
        <v>5814</v>
      </c>
      <c r="S64" s="183">
        <v>4072</v>
      </c>
      <c r="T64" s="183">
        <v>11510</v>
      </c>
      <c r="U64" s="183">
        <v>5604</v>
      </c>
      <c r="V64" s="183">
        <v>4603</v>
      </c>
      <c r="W64" s="183">
        <v>3992</v>
      </c>
      <c r="X64" s="183">
        <v>5049</v>
      </c>
      <c r="Y64" s="183">
        <v>4510</v>
      </c>
      <c r="Z64" s="183">
        <v>3394</v>
      </c>
      <c r="AA64" s="183">
        <v>6133</v>
      </c>
      <c r="AB64" s="183">
        <v>6075</v>
      </c>
      <c r="AC64" s="183">
        <v>6119</v>
      </c>
      <c r="AD64" s="183">
        <v>5234</v>
      </c>
      <c r="AG64" s="226">
        <f t="shared" si="4"/>
        <v>15837</v>
      </c>
      <c r="AH64" s="226">
        <f t="shared" si="5"/>
        <v>2692</v>
      </c>
      <c r="AI64" s="226">
        <f t="shared" si="12"/>
        <v>2153.6</v>
      </c>
      <c r="AJ64" s="227">
        <f t="shared" si="6"/>
        <v>0.79418960244648318</v>
      </c>
      <c r="AK64" s="226">
        <f t="shared" si="13"/>
        <v>2019</v>
      </c>
      <c r="AL64" s="227">
        <f t="shared" si="7"/>
        <v>0.80705275229357798</v>
      </c>
      <c r="AN64" s="210" t="b">
        <f t="shared" si="14"/>
        <v>0</v>
      </c>
      <c r="AO64" s="210" t="b">
        <f t="shared" si="19"/>
        <v>0</v>
      </c>
      <c r="AP64" s="211">
        <f t="shared" si="15"/>
        <v>69</v>
      </c>
      <c r="AQ64" s="242">
        <f t="shared" si="16"/>
        <v>9898</v>
      </c>
      <c r="AR64" s="178">
        <v>35</v>
      </c>
      <c r="AS64" s="243">
        <v>2</v>
      </c>
      <c r="AT64" s="242">
        <f t="shared" si="8"/>
        <v>5384</v>
      </c>
      <c r="AU64" s="178">
        <v>35</v>
      </c>
      <c r="AV64" s="244">
        <f t="shared" si="9"/>
        <v>2153.6</v>
      </c>
      <c r="AW64" s="244">
        <f t="shared" si="17"/>
        <v>4307.2</v>
      </c>
      <c r="AX64" s="213">
        <f t="shared" si="10"/>
        <v>0.79418960244648318</v>
      </c>
      <c r="AZ64" s="194">
        <v>130014</v>
      </c>
      <c r="BA64" s="195" t="s">
        <v>627</v>
      </c>
      <c r="BB64" s="196">
        <v>9860</v>
      </c>
      <c r="BC64" s="197">
        <f>IF(C64="arrendamiento",BB64/Costo!$C$27,'Precios R9 (2023)'!BB64)</f>
        <v>9860</v>
      </c>
      <c r="BD64" s="197">
        <f t="shared" si="11"/>
        <v>1873.4</v>
      </c>
      <c r="BE64" s="197">
        <f t="shared" si="18"/>
        <v>23466.799999999999</v>
      </c>
    </row>
    <row r="65" spans="1:57" s="181" customFormat="1" ht="18.75" customHeight="1">
      <c r="A65" s="178">
        <v>36</v>
      </c>
      <c r="B65" s="179" t="s">
        <v>47</v>
      </c>
      <c r="C65" s="178" t="s">
        <v>369</v>
      </c>
      <c r="D65" s="183">
        <v>12825</v>
      </c>
      <c r="E65" s="183">
        <v>18678</v>
      </c>
      <c r="F65" s="183">
        <v>17285</v>
      </c>
      <c r="G65" s="183">
        <v>18203</v>
      </c>
      <c r="H65" s="183">
        <v>12673</v>
      </c>
      <c r="I65" s="183">
        <v>17993</v>
      </c>
      <c r="J65" s="183">
        <v>21380</v>
      </c>
      <c r="K65" s="183">
        <v>48289</v>
      </c>
      <c r="L65" s="183">
        <v>22624</v>
      </c>
      <c r="M65" s="183">
        <v>16527</v>
      </c>
      <c r="N65" s="183">
        <v>10365</v>
      </c>
      <c r="O65" s="183">
        <v>19457</v>
      </c>
      <c r="P65" s="183">
        <v>18778</v>
      </c>
      <c r="Q65" s="183">
        <v>17768</v>
      </c>
      <c r="R65" s="183">
        <v>17304</v>
      </c>
      <c r="S65" s="183">
        <v>15611</v>
      </c>
      <c r="T65" s="183">
        <v>26470</v>
      </c>
      <c r="U65" s="183">
        <v>20493</v>
      </c>
      <c r="V65" s="183">
        <v>13763</v>
      </c>
      <c r="W65" s="183">
        <v>14125</v>
      </c>
      <c r="X65" s="183">
        <v>21034</v>
      </c>
      <c r="Y65" s="183">
        <v>15853</v>
      </c>
      <c r="Z65" s="183">
        <v>14083</v>
      </c>
      <c r="AA65" s="183">
        <v>14752</v>
      </c>
      <c r="AB65" s="183">
        <v>18258</v>
      </c>
      <c r="AC65" s="183">
        <v>18297</v>
      </c>
      <c r="AD65" s="183">
        <v>21092</v>
      </c>
      <c r="AG65" s="226">
        <f t="shared" si="4"/>
        <v>48289</v>
      </c>
      <c r="AH65" s="226">
        <f t="shared" si="5"/>
        <v>10365</v>
      </c>
      <c r="AI65" s="226">
        <f t="shared" si="12"/>
        <v>8292</v>
      </c>
      <c r="AJ65" s="227">
        <f t="shared" si="6"/>
        <v>0.49827554910147032</v>
      </c>
      <c r="AK65" s="226">
        <f t="shared" si="13"/>
        <v>7773.75</v>
      </c>
      <c r="AL65" s="227">
        <f t="shared" si="7"/>
        <v>0.52963332728262835</v>
      </c>
      <c r="AN65" s="210" t="b">
        <f t="shared" si="14"/>
        <v>0</v>
      </c>
      <c r="AO65" s="210" t="b">
        <f t="shared" si="19"/>
        <v>0</v>
      </c>
      <c r="AP65" s="211">
        <f t="shared" si="15"/>
        <v>69</v>
      </c>
      <c r="AQ65" s="242">
        <f t="shared" si="16"/>
        <v>9898</v>
      </c>
      <c r="AR65" s="178">
        <v>36</v>
      </c>
      <c r="AS65" s="243">
        <v>0</v>
      </c>
      <c r="AT65" s="242">
        <f t="shared" si="8"/>
        <v>0</v>
      </c>
      <c r="AU65" s="178">
        <v>36</v>
      </c>
      <c r="AV65" s="244">
        <f t="shared" si="9"/>
        <v>8292</v>
      </c>
      <c r="AW65" s="244">
        <f t="shared" si="17"/>
        <v>0</v>
      </c>
      <c r="AX65" s="213">
        <f t="shared" si="10"/>
        <v>0</v>
      </c>
      <c r="AZ65" s="194">
        <v>100015</v>
      </c>
      <c r="BA65" s="195" t="s">
        <v>628</v>
      </c>
      <c r="BB65" s="196">
        <v>16070</v>
      </c>
      <c r="BC65" s="197">
        <f>IF(C65="arrendamiento",BB65/Costo!$C$27,'Precios R9 (2023)'!BB65)</f>
        <v>16070</v>
      </c>
      <c r="BD65" s="197">
        <f t="shared" si="11"/>
        <v>3053.3</v>
      </c>
      <c r="BE65" s="197">
        <f t="shared" si="18"/>
        <v>0</v>
      </c>
    </row>
    <row r="66" spans="1:57" s="181" customFormat="1" ht="18.75" customHeight="1">
      <c r="A66" s="178">
        <v>37</v>
      </c>
      <c r="B66" s="179" t="s">
        <v>48</v>
      </c>
      <c r="C66" s="178" t="s">
        <v>369</v>
      </c>
      <c r="D66" s="183">
        <v>2991</v>
      </c>
      <c r="E66" s="183">
        <v>8464</v>
      </c>
      <c r="F66" s="183">
        <v>8585</v>
      </c>
      <c r="G66" s="183">
        <v>3355</v>
      </c>
      <c r="H66" s="183">
        <v>3027</v>
      </c>
      <c r="I66" s="183">
        <v>6070</v>
      </c>
      <c r="J66" s="183">
        <v>7692</v>
      </c>
      <c r="K66" s="183">
        <v>21816</v>
      </c>
      <c r="L66" s="183">
        <v>4525</v>
      </c>
      <c r="M66" s="183">
        <v>7964</v>
      </c>
      <c r="N66" s="183">
        <v>3142</v>
      </c>
      <c r="O66" s="183">
        <v>5543</v>
      </c>
      <c r="P66" s="183">
        <v>5826</v>
      </c>
      <c r="Q66" s="183">
        <v>5994</v>
      </c>
      <c r="R66" s="183">
        <v>8287</v>
      </c>
      <c r="S66" s="183">
        <v>4751</v>
      </c>
      <c r="T66" s="183">
        <v>8760</v>
      </c>
      <c r="U66" s="183">
        <v>5815</v>
      </c>
      <c r="V66" s="183">
        <v>4643</v>
      </c>
      <c r="W66" s="183">
        <v>4096</v>
      </c>
      <c r="X66" s="183">
        <v>10424</v>
      </c>
      <c r="Y66" s="183">
        <v>5239</v>
      </c>
      <c r="Z66" s="183">
        <v>4751</v>
      </c>
      <c r="AA66" s="183">
        <v>6575</v>
      </c>
      <c r="AB66" s="183">
        <v>6131</v>
      </c>
      <c r="AC66" s="183">
        <v>6172</v>
      </c>
      <c r="AD66" s="183">
        <v>7779</v>
      </c>
      <c r="AG66" s="226">
        <f t="shared" si="4"/>
        <v>21816</v>
      </c>
      <c r="AH66" s="226">
        <f t="shared" si="5"/>
        <v>2991</v>
      </c>
      <c r="AI66" s="226">
        <f t="shared" si="12"/>
        <v>2392.8000000000002</v>
      </c>
      <c r="AJ66" s="227">
        <f t="shared" si="6"/>
        <v>0.69954796584630841</v>
      </c>
      <c r="AK66" s="226">
        <f t="shared" si="13"/>
        <v>2243.25</v>
      </c>
      <c r="AL66" s="227">
        <f t="shared" si="7"/>
        <v>0.71832621798091412</v>
      </c>
      <c r="AN66" s="210" t="b">
        <f t="shared" si="14"/>
        <v>0</v>
      </c>
      <c r="AO66" s="210" t="b">
        <f t="shared" si="19"/>
        <v>0</v>
      </c>
      <c r="AP66" s="211">
        <f t="shared" si="15"/>
        <v>69</v>
      </c>
      <c r="AQ66" s="242">
        <f t="shared" si="16"/>
        <v>9898</v>
      </c>
      <c r="AR66" s="178">
        <v>37</v>
      </c>
      <c r="AS66" s="243">
        <v>6</v>
      </c>
      <c r="AT66" s="242">
        <f t="shared" si="8"/>
        <v>17946</v>
      </c>
      <c r="AU66" s="178">
        <v>37</v>
      </c>
      <c r="AV66" s="244">
        <f t="shared" si="9"/>
        <v>2243.25</v>
      </c>
      <c r="AW66" s="244">
        <f t="shared" si="17"/>
        <v>13459.5</v>
      </c>
      <c r="AX66" s="213">
        <f t="shared" si="10"/>
        <v>0.71832621798091412</v>
      </c>
      <c r="AZ66" s="194">
        <v>250006</v>
      </c>
      <c r="BA66" s="195" t="s">
        <v>538</v>
      </c>
      <c r="BB66" s="196">
        <v>7740</v>
      </c>
      <c r="BC66" s="197">
        <f>IF(C66="arrendamiento",BB66/Costo!$C$27,'Precios R9 (2023)'!BB66)</f>
        <v>7740</v>
      </c>
      <c r="BD66" s="197">
        <f t="shared" si="11"/>
        <v>1470.6</v>
      </c>
      <c r="BE66" s="197">
        <f t="shared" si="18"/>
        <v>55263.600000000006</v>
      </c>
    </row>
    <row r="67" spans="1:57" s="181" customFormat="1" ht="18.75" customHeight="1">
      <c r="A67" s="178">
        <v>38</v>
      </c>
      <c r="B67" s="179" t="s">
        <v>49</v>
      </c>
      <c r="C67" s="178" t="s">
        <v>369</v>
      </c>
      <c r="D67" s="183">
        <v>2709</v>
      </c>
      <c r="E67" s="183">
        <v>8026</v>
      </c>
      <c r="F67" s="183">
        <v>8585</v>
      </c>
      <c r="G67" s="183">
        <v>2287</v>
      </c>
      <c r="H67" s="183">
        <v>2677</v>
      </c>
      <c r="I67" s="183">
        <v>5017</v>
      </c>
      <c r="J67" s="183">
        <v>6900</v>
      </c>
      <c r="K67" s="183">
        <v>18108</v>
      </c>
      <c r="L67" s="183">
        <v>4072</v>
      </c>
      <c r="M67" s="183">
        <v>7964</v>
      </c>
      <c r="N67" s="183">
        <v>1879</v>
      </c>
      <c r="O67" s="183">
        <v>4977</v>
      </c>
      <c r="P67" s="183">
        <v>5170</v>
      </c>
      <c r="Q67" s="183">
        <v>4955</v>
      </c>
      <c r="R67" s="183">
        <v>7541</v>
      </c>
      <c r="S67" s="183">
        <v>3959</v>
      </c>
      <c r="T67" s="183">
        <v>8760</v>
      </c>
      <c r="U67" s="183">
        <v>5108</v>
      </c>
      <c r="V67" s="183">
        <v>3837</v>
      </c>
      <c r="W67" s="183">
        <v>3200</v>
      </c>
      <c r="X67" s="183">
        <v>10096</v>
      </c>
      <c r="Y67" s="183">
        <v>4466</v>
      </c>
      <c r="Z67" s="183">
        <v>3394</v>
      </c>
      <c r="AA67" s="183">
        <v>6322</v>
      </c>
      <c r="AB67" s="183">
        <v>5090</v>
      </c>
      <c r="AC67" s="183">
        <v>5102</v>
      </c>
      <c r="AD67" s="183">
        <v>6951</v>
      </c>
      <c r="AG67" s="226">
        <f t="shared" si="4"/>
        <v>18108</v>
      </c>
      <c r="AH67" s="226">
        <f t="shared" si="5"/>
        <v>1879</v>
      </c>
      <c r="AI67" s="226">
        <f t="shared" si="12"/>
        <v>1503.2</v>
      </c>
      <c r="AJ67" s="227">
        <f t="shared" si="6"/>
        <v>0.8112506278252134</v>
      </c>
      <c r="AK67" s="226">
        <f t="shared" si="13"/>
        <v>1409.25</v>
      </c>
      <c r="AL67" s="227">
        <f t="shared" si="7"/>
        <v>0.82304746358613756</v>
      </c>
      <c r="AN67" s="210" t="b">
        <f t="shared" si="14"/>
        <v>0</v>
      </c>
      <c r="AO67" s="210" t="b">
        <f t="shared" si="19"/>
        <v>0</v>
      </c>
      <c r="AP67" s="211">
        <f t="shared" si="15"/>
        <v>69</v>
      </c>
      <c r="AQ67" s="242">
        <f t="shared" si="16"/>
        <v>9898</v>
      </c>
      <c r="AR67" s="178">
        <v>38</v>
      </c>
      <c r="AS67" s="243">
        <v>0</v>
      </c>
      <c r="AT67" s="242">
        <f t="shared" si="8"/>
        <v>0</v>
      </c>
      <c r="AU67" s="178">
        <v>38</v>
      </c>
      <c r="AV67" s="244">
        <f t="shared" si="9"/>
        <v>1503.2</v>
      </c>
      <c r="AW67" s="244">
        <f t="shared" si="17"/>
        <v>0</v>
      </c>
      <c r="AX67" s="213">
        <f t="shared" si="10"/>
        <v>0</v>
      </c>
      <c r="AZ67" s="194">
        <v>250006</v>
      </c>
      <c r="BA67" s="195" t="s">
        <v>538</v>
      </c>
      <c r="BB67" s="196">
        <v>7740</v>
      </c>
      <c r="BC67" s="197">
        <f>IF(C67="arrendamiento",BB67/Costo!$C$27,'Precios R9 (2023)'!BB67)</f>
        <v>7740</v>
      </c>
      <c r="BD67" s="197">
        <f t="shared" si="11"/>
        <v>1470.6</v>
      </c>
      <c r="BE67" s="197">
        <f t="shared" si="18"/>
        <v>0</v>
      </c>
    </row>
    <row r="68" spans="1:57" s="181" customFormat="1" ht="18.75" customHeight="1">
      <c r="A68" s="178">
        <v>39</v>
      </c>
      <c r="B68" s="179" t="s">
        <v>199</v>
      </c>
      <c r="C68" s="178" t="s">
        <v>369</v>
      </c>
      <c r="D68" s="183">
        <v>23850</v>
      </c>
      <c r="E68" s="183">
        <v>14553</v>
      </c>
      <c r="F68" s="183">
        <v>9906</v>
      </c>
      <c r="G68" s="183">
        <v>10384</v>
      </c>
      <c r="H68" s="183">
        <v>24135</v>
      </c>
      <c r="I68" s="183">
        <v>16212</v>
      </c>
      <c r="J68" s="183">
        <v>22285</v>
      </c>
      <c r="K68" s="183">
        <v>46864</v>
      </c>
      <c r="L68" s="183">
        <v>13009</v>
      </c>
      <c r="M68" s="183">
        <v>9943</v>
      </c>
      <c r="N68" s="183">
        <v>5937</v>
      </c>
      <c r="O68" s="183">
        <v>15950</v>
      </c>
      <c r="P68" s="183">
        <v>12891</v>
      </c>
      <c r="Q68" s="183">
        <v>16011</v>
      </c>
      <c r="R68" s="183">
        <v>18031</v>
      </c>
      <c r="S68" s="183">
        <v>16176</v>
      </c>
      <c r="T68" s="183">
        <v>15990</v>
      </c>
      <c r="U68" s="183">
        <v>14376</v>
      </c>
      <c r="V68" s="183">
        <v>12401</v>
      </c>
      <c r="W68" s="183">
        <v>9783</v>
      </c>
      <c r="X68" s="183">
        <v>20192</v>
      </c>
      <c r="Y68" s="183">
        <v>11381</v>
      </c>
      <c r="Z68" s="183">
        <v>8484</v>
      </c>
      <c r="AA68" s="183">
        <v>17528</v>
      </c>
      <c r="AB68" s="183">
        <v>16459</v>
      </c>
      <c r="AC68" s="183">
        <v>16486</v>
      </c>
      <c r="AD68" s="183">
        <v>16847</v>
      </c>
      <c r="AG68" s="226">
        <f t="shared" si="4"/>
        <v>46864</v>
      </c>
      <c r="AH68" s="226">
        <f t="shared" si="5"/>
        <v>5937</v>
      </c>
      <c r="AI68" s="226">
        <f t="shared" si="12"/>
        <v>4749.6000000000004</v>
      </c>
      <c r="AJ68" s="227">
        <f t="shared" si="6"/>
        <v>0.52231720808609072</v>
      </c>
      <c r="AK68" s="226">
        <f t="shared" si="13"/>
        <v>4452.75</v>
      </c>
      <c r="AL68" s="227">
        <f t="shared" si="7"/>
        <v>0.55217238258071011</v>
      </c>
      <c r="AN68" s="210" t="b">
        <f t="shared" si="14"/>
        <v>0</v>
      </c>
      <c r="AO68" s="210" t="b">
        <f t="shared" si="19"/>
        <v>0</v>
      </c>
      <c r="AP68" s="211">
        <f t="shared" si="15"/>
        <v>69</v>
      </c>
      <c r="AQ68" s="242">
        <f t="shared" si="16"/>
        <v>9898</v>
      </c>
      <c r="AR68" s="178">
        <v>39</v>
      </c>
      <c r="AS68" s="243">
        <v>0</v>
      </c>
      <c r="AT68" s="242">
        <f t="shared" si="8"/>
        <v>0</v>
      </c>
      <c r="AU68" s="178">
        <v>39</v>
      </c>
      <c r="AV68" s="244">
        <f t="shared" si="9"/>
        <v>4749.6000000000004</v>
      </c>
      <c r="AW68" s="244">
        <f t="shared" si="17"/>
        <v>0</v>
      </c>
      <c r="AX68" s="213">
        <f t="shared" si="10"/>
        <v>0</v>
      </c>
      <c r="AZ68" s="194">
        <v>100038</v>
      </c>
      <c r="BA68" s="195" t="s">
        <v>629</v>
      </c>
      <c r="BB68" s="196">
        <v>9850</v>
      </c>
      <c r="BC68" s="197">
        <f>IF(C68="arrendamiento",BB68/Costo!$C$27,'Precios R9 (2023)'!BB68)</f>
        <v>9850</v>
      </c>
      <c r="BD68" s="197">
        <f t="shared" si="11"/>
        <v>1871.5</v>
      </c>
      <c r="BE68" s="197">
        <f t="shared" si="18"/>
        <v>0</v>
      </c>
    </row>
    <row r="69" spans="1:57" s="181" customFormat="1" ht="18.75" customHeight="1">
      <c r="A69" s="178">
        <v>40</v>
      </c>
      <c r="B69" s="179" t="s">
        <v>200</v>
      </c>
      <c r="C69" s="178" t="s">
        <v>369</v>
      </c>
      <c r="D69" s="183">
        <v>8047</v>
      </c>
      <c r="E69" s="183">
        <v>17547</v>
      </c>
      <c r="F69" s="183">
        <v>19973</v>
      </c>
      <c r="G69" s="183">
        <v>10384</v>
      </c>
      <c r="H69" s="183">
        <v>7951</v>
      </c>
      <c r="I69" s="183">
        <v>14573</v>
      </c>
      <c r="J69" s="183">
        <v>22285</v>
      </c>
      <c r="K69" s="183">
        <v>50014</v>
      </c>
      <c r="L69" s="183">
        <v>13009</v>
      </c>
      <c r="M69" s="183">
        <v>17833</v>
      </c>
      <c r="N69" s="183">
        <v>4579</v>
      </c>
      <c r="O69" s="183">
        <v>15950</v>
      </c>
      <c r="P69" s="183">
        <v>12891</v>
      </c>
      <c r="Q69" s="183">
        <v>14391</v>
      </c>
      <c r="R69" s="183">
        <v>11550</v>
      </c>
      <c r="S69" s="183">
        <v>12443</v>
      </c>
      <c r="T69" s="183">
        <v>19617</v>
      </c>
      <c r="U69" s="183">
        <v>14376</v>
      </c>
      <c r="V69" s="183">
        <v>11148</v>
      </c>
      <c r="W69" s="183">
        <v>10757</v>
      </c>
      <c r="X69" s="183">
        <v>21034</v>
      </c>
      <c r="Y69" s="183">
        <v>8603</v>
      </c>
      <c r="Z69" s="183">
        <v>13574</v>
      </c>
      <c r="AA69" s="183">
        <v>23448</v>
      </c>
      <c r="AB69" s="183">
        <v>14706</v>
      </c>
      <c r="AC69" s="183">
        <v>14819</v>
      </c>
      <c r="AD69" s="183">
        <v>9279</v>
      </c>
      <c r="AG69" s="226">
        <f t="shared" si="4"/>
        <v>50014</v>
      </c>
      <c r="AH69" s="226">
        <f t="shared" si="5"/>
        <v>4579</v>
      </c>
      <c r="AI69" s="226">
        <f t="shared" si="12"/>
        <v>3663.2</v>
      </c>
      <c r="AJ69" s="227">
        <f t="shared" si="6"/>
        <v>0.79458307631918357</v>
      </c>
      <c r="AK69" s="226">
        <f t="shared" si="13"/>
        <v>3434.25</v>
      </c>
      <c r="AL69" s="227">
        <f t="shared" si="7"/>
        <v>0.80742163404923462</v>
      </c>
      <c r="AN69" s="210" t="b">
        <f t="shared" si="14"/>
        <v>0</v>
      </c>
      <c r="AO69" s="210" t="b">
        <f t="shared" si="19"/>
        <v>0</v>
      </c>
      <c r="AP69" s="211">
        <f t="shared" si="15"/>
        <v>69</v>
      </c>
      <c r="AQ69" s="242">
        <f t="shared" si="16"/>
        <v>9898</v>
      </c>
      <c r="AR69" s="178">
        <v>40</v>
      </c>
      <c r="AS69" s="243">
        <v>0</v>
      </c>
      <c r="AT69" s="242">
        <f t="shared" si="8"/>
        <v>0</v>
      </c>
      <c r="AU69" s="178">
        <v>40</v>
      </c>
      <c r="AV69" s="244">
        <f t="shared" si="9"/>
        <v>3663.2</v>
      </c>
      <c r="AW69" s="244">
        <f t="shared" si="17"/>
        <v>0</v>
      </c>
      <c r="AX69" s="213">
        <f t="shared" si="10"/>
        <v>0</v>
      </c>
      <c r="AZ69" s="194"/>
      <c r="BA69" s="195" t="s">
        <v>703</v>
      </c>
      <c r="BB69" s="196">
        <v>15765</v>
      </c>
      <c r="BC69" s="197">
        <f>IF(C69="arrendamiento",BB69/Costo!$C$27,'Precios R9 (2023)'!BB69)</f>
        <v>15765</v>
      </c>
      <c r="BD69" s="197">
        <f t="shared" si="11"/>
        <v>2995.35</v>
      </c>
      <c r="BE69" s="197">
        <f t="shared" si="18"/>
        <v>0</v>
      </c>
    </row>
    <row r="70" spans="1:57" s="181" customFormat="1" ht="18.75" customHeight="1">
      <c r="A70" s="178">
        <v>41</v>
      </c>
      <c r="B70" s="179" t="s">
        <v>201</v>
      </c>
      <c r="C70" s="178" t="s">
        <v>369</v>
      </c>
      <c r="D70" s="183">
        <v>2472</v>
      </c>
      <c r="E70" s="183">
        <v>6303</v>
      </c>
      <c r="F70" s="183">
        <v>5338</v>
      </c>
      <c r="G70" s="183">
        <v>3501</v>
      </c>
      <c r="H70" s="183">
        <v>2501</v>
      </c>
      <c r="I70" s="183">
        <v>5101</v>
      </c>
      <c r="J70" s="183">
        <v>6108</v>
      </c>
      <c r="K70" s="183">
        <v>17776</v>
      </c>
      <c r="L70" s="183">
        <v>3959</v>
      </c>
      <c r="M70" s="183">
        <v>5204</v>
      </c>
      <c r="N70" s="183">
        <v>1736</v>
      </c>
      <c r="O70" s="183">
        <v>4185</v>
      </c>
      <c r="P70" s="183">
        <v>4398</v>
      </c>
      <c r="Q70" s="183">
        <v>5037</v>
      </c>
      <c r="R70" s="183">
        <v>9877</v>
      </c>
      <c r="S70" s="183">
        <v>3620</v>
      </c>
      <c r="T70" s="183">
        <v>5724</v>
      </c>
      <c r="U70" s="183">
        <v>4813</v>
      </c>
      <c r="V70" s="183">
        <v>3901</v>
      </c>
      <c r="W70" s="183">
        <v>3511</v>
      </c>
      <c r="X70" s="183">
        <v>6395</v>
      </c>
      <c r="Y70" s="183">
        <v>3829</v>
      </c>
      <c r="Z70" s="183">
        <v>2376</v>
      </c>
      <c r="AA70" s="183">
        <v>3945</v>
      </c>
      <c r="AB70" s="183">
        <v>5170</v>
      </c>
      <c r="AC70" s="183">
        <v>5188</v>
      </c>
      <c r="AD70" s="183">
        <v>6300</v>
      </c>
      <c r="AG70" s="226">
        <f t="shared" si="4"/>
        <v>17776</v>
      </c>
      <c r="AH70" s="226">
        <f t="shared" si="5"/>
        <v>1736</v>
      </c>
      <c r="AI70" s="226">
        <f t="shared" si="12"/>
        <v>1388.8</v>
      </c>
      <c r="AJ70" s="227">
        <f t="shared" si="6"/>
        <v>0.73312836279784777</v>
      </c>
      <c r="AK70" s="226">
        <f t="shared" si="13"/>
        <v>1302</v>
      </c>
      <c r="AL70" s="227">
        <f t="shared" si="7"/>
        <v>0.74980784012298229</v>
      </c>
      <c r="AN70" s="210" t="b">
        <f t="shared" si="14"/>
        <v>0</v>
      </c>
      <c r="AO70" s="210" t="b">
        <f t="shared" si="19"/>
        <v>0</v>
      </c>
      <c r="AP70" s="211">
        <f t="shared" si="15"/>
        <v>69</v>
      </c>
      <c r="AQ70" s="242">
        <f t="shared" si="16"/>
        <v>9898</v>
      </c>
      <c r="AR70" s="178">
        <v>41</v>
      </c>
      <c r="AS70" s="243">
        <v>0</v>
      </c>
      <c r="AT70" s="242">
        <f t="shared" si="8"/>
        <v>0</v>
      </c>
      <c r="AU70" s="178">
        <v>41</v>
      </c>
      <c r="AV70" s="244">
        <f t="shared" si="9"/>
        <v>1388.8</v>
      </c>
      <c r="AW70" s="244">
        <f t="shared" si="17"/>
        <v>0</v>
      </c>
      <c r="AX70" s="213">
        <f t="shared" si="10"/>
        <v>0</v>
      </c>
      <c r="AZ70" s="194">
        <v>130036</v>
      </c>
      <c r="BA70" s="195" t="s">
        <v>539</v>
      </c>
      <c r="BB70" s="196">
        <v>4600</v>
      </c>
      <c r="BC70" s="197">
        <f>IF(C70="arrendamiento",BB70/Costo!$C$27,'Precios R9 (2023)'!BB70)</f>
        <v>4600</v>
      </c>
      <c r="BD70" s="197">
        <f t="shared" si="11"/>
        <v>874</v>
      </c>
      <c r="BE70" s="197">
        <f t="shared" si="18"/>
        <v>0</v>
      </c>
    </row>
    <row r="71" spans="1:57" s="181" customFormat="1" ht="18.75" customHeight="1">
      <c r="A71" s="178">
        <v>42</v>
      </c>
      <c r="B71" s="179" t="s">
        <v>202</v>
      </c>
      <c r="C71" s="178" t="s">
        <v>369</v>
      </c>
      <c r="D71" s="183">
        <v>3346</v>
      </c>
      <c r="E71" s="183">
        <v>6932</v>
      </c>
      <c r="F71" s="183">
        <v>6018</v>
      </c>
      <c r="G71" s="183">
        <v>3525</v>
      </c>
      <c r="H71" s="183">
        <v>3306</v>
      </c>
      <c r="I71" s="183">
        <v>4601</v>
      </c>
      <c r="J71" s="183">
        <v>6222</v>
      </c>
      <c r="K71" s="183">
        <v>33629</v>
      </c>
      <c r="L71" s="183">
        <v>3959</v>
      </c>
      <c r="M71" s="183">
        <v>5373</v>
      </c>
      <c r="N71" s="183">
        <v>2827</v>
      </c>
      <c r="O71" s="183">
        <v>6335</v>
      </c>
      <c r="P71" s="183">
        <v>5258</v>
      </c>
      <c r="Q71" s="183">
        <v>4545</v>
      </c>
      <c r="R71" s="183">
        <v>6171</v>
      </c>
      <c r="S71" s="183">
        <v>5430</v>
      </c>
      <c r="T71" s="183">
        <v>5911</v>
      </c>
      <c r="U71" s="183">
        <v>6381</v>
      </c>
      <c r="V71" s="183">
        <v>3520</v>
      </c>
      <c r="W71" s="183">
        <v>3524</v>
      </c>
      <c r="X71" s="183">
        <v>6395</v>
      </c>
      <c r="Y71" s="183">
        <v>4817</v>
      </c>
      <c r="Z71" s="183">
        <v>3394</v>
      </c>
      <c r="AA71" s="183">
        <v>5305</v>
      </c>
      <c r="AB71" s="183">
        <v>4638</v>
      </c>
      <c r="AC71" s="183">
        <v>4680</v>
      </c>
      <c r="AD71" s="183">
        <v>6425</v>
      </c>
      <c r="AG71" s="226">
        <f t="shared" si="4"/>
        <v>33629</v>
      </c>
      <c r="AH71" s="226">
        <f t="shared" si="5"/>
        <v>2827</v>
      </c>
      <c r="AI71" s="226">
        <f t="shared" si="12"/>
        <v>2261.6</v>
      </c>
      <c r="AJ71" s="227">
        <f t="shared" si="6"/>
        <v>0.57908058812581431</v>
      </c>
      <c r="AK71" s="226">
        <f t="shared" si="13"/>
        <v>2120.25</v>
      </c>
      <c r="AL71" s="227">
        <f t="shared" si="7"/>
        <v>0.60538805136795082</v>
      </c>
      <c r="AN71" s="210" t="b">
        <f t="shared" si="14"/>
        <v>0</v>
      </c>
      <c r="AO71" s="210" t="b">
        <f t="shared" si="19"/>
        <v>0</v>
      </c>
      <c r="AP71" s="211">
        <f t="shared" si="15"/>
        <v>69</v>
      </c>
      <c r="AQ71" s="242">
        <f t="shared" si="16"/>
        <v>9898</v>
      </c>
      <c r="AR71" s="178">
        <v>42</v>
      </c>
      <c r="AS71" s="243">
        <v>0</v>
      </c>
      <c r="AT71" s="242">
        <f t="shared" si="8"/>
        <v>0</v>
      </c>
      <c r="AU71" s="178">
        <v>42</v>
      </c>
      <c r="AV71" s="244">
        <f t="shared" si="9"/>
        <v>2261.6</v>
      </c>
      <c r="AW71" s="244">
        <f t="shared" si="17"/>
        <v>0</v>
      </c>
      <c r="AX71" s="213">
        <f t="shared" si="10"/>
        <v>0</v>
      </c>
      <c r="AZ71" s="194">
        <v>170001</v>
      </c>
      <c r="BA71" s="195" t="s">
        <v>540</v>
      </c>
      <c r="BB71" s="196">
        <v>4750</v>
      </c>
      <c r="BC71" s="197">
        <f>IF(C71="arrendamiento",BB71/Costo!$C$27,'Precios R9 (2023)'!BB71)</f>
        <v>4750</v>
      </c>
      <c r="BD71" s="197">
        <f t="shared" si="11"/>
        <v>902.5</v>
      </c>
      <c r="BE71" s="197">
        <f t="shared" si="18"/>
        <v>0</v>
      </c>
    </row>
    <row r="72" spans="1:57" s="181" customFormat="1" ht="18.75" customHeight="1">
      <c r="A72" s="178">
        <v>43</v>
      </c>
      <c r="B72" s="179" t="s">
        <v>50</v>
      </c>
      <c r="C72" s="178" t="s">
        <v>369</v>
      </c>
      <c r="D72" s="183">
        <v>10863</v>
      </c>
      <c r="E72" s="183">
        <v>11382</v>
      </c>
      <c r="F72" s="183">
        <v>8020</v>
      </c>
      <c r="G72" s="183">
        <v>13476</v>
      </c>
      <c r="H72" s="183">
        <v>10993</v>
      </c>
      <c r="I72" s="183">
        <v>13657</v>
      </c>
      <c r="J72" s="183">
        <v>26018</v>
      </c>
      <c r="K72" s="183">
        <v>19392</v>
      </c>
      <c r="L72" s="183">
        <v>9615</v>
      </c>
      <c r="M72" s="183">
        <v>7160</v>
      </c>
      <c r="N72" s="183">
        <v>14569</v>
      </c>
      <c r="O72" s="183">
        <v>9050</v>
      </c>
      <c r="P72" s="183">
        <v>14387</v>
      </c>
      <c r="Q72" s="183">
        <v>13487</v>
      </c>
      <c r="R72" s="183">
        <v>14508</v>
      </c>
      <c r="S72" s="183">
        <v>13122</v>
      </c>
      <c r="T72" s="183">
        <v>11538</v>
      </c>
      <c r="U72" s="183">
        <v>12745</v>
      </c>
      <c r="V72" s="183">
        <v>10448</v>
      </c>
      <c r="W72" s="183">
        <v>10621</v>
      </c>
      <c r="X72" s="183">
        <v>8526</v>
      </c>
      <c r="Y72" s="183">
        <v>8558</v>
      </c>
      <c r="Z72" s="183">
        <v>4072</v>
      </c>
      <c r="AA72" s="183">
        <v>10286</v>
      </c>
      <c r="AB72" s="183">
        <v>13823</v>
      </c>
      <c r="AC72" s="183">
        <v>13889</v>
      </c>
      <c r="AD72" s="183">
        <v>13061</v>
      </c>
      <c r="AG72" s="226">
        <f t="shared" si="4"/>
        <v>26018</v>
      </c>
      <c r="AH72" s="226">
        <f t="shared" si="5"/>
        <v>4072</v>
      </c>
      <c r="AI72" s="226">
        <f t="shared" si="12"/>
        <v>3257.6</v>
      </c>
      <c r="AJ72" s="227">
        <f t="shared" si="6"/>
        <v>0.5450279329608938</v>
      </c>
      <c r="AK72" s="226">
        <f t="shared" si="13"/>
        <v>3054</v>
      </c>
      <c r="AL72" s="227">
        <f t="shared" si="7"/>
        <v>0.57346368715083806</v>
      </c>
      <c r="AN72" s="210" t="b">
        <f t="shared" si="14"/>
        <v>0</v>
      </c>
      <c r="AO72" s="210" t="b">
        <f t="shared" si="19"/>
        <v>0</v>
      </c>
      <c r="AP72" s="211">
        <f t="shared" si="15"/>
        <v>69</v>
      </c>
      <c r="AQ72" s="242">
        <f t="shared" si="16"/>
        <v>9898</v>
      </c>
      <c r="AR72" s="178">
        <v>43</v>
      </c>
      <c r="AS72" s="243">
        <v>0</v>
      </c>
      <c r="AT72" s="242">
        <f t="shared" si="8"/>
        <v>0</v>
      </c>
      <c r="AU72" s="178">
        <v>43</v>
      </c>
      <c r="AV72" s="244">
        <f t="shared" si="9"/>
        <v>3257.6</v>
      </c>
      <c r="AW72" s="244">
        <f t="shared" si="17"/>
        <v>0</v>
      </c>
      <c r="AX72" s="213">
        <f t="shared" si="10"/>
        <v>0</v>
      </c>
      <c r="AZ72" s="194">
        <v>250003</v>
      </c>
      <c r="BA72" s="195" t="s">
        <v>541</v>
      </c>
      <c r="BB72" s="196">
        <v>7040</v>
      </c>
      <c r="BC72" s="197">
        <f>IF(C72="arrendamiento",BB72/Costo!$C$27,'Precios R9 (2023)'!BB72)</f>
        <v>7040</v>
      </c>
      <c r="BD72" s="197">
        <f t="shared" si="11"/>
        <v>1337.6</v>
      </c>
      <c r="BE72" s="197">
        <f t="shared" si="18"/>
        <v>0</v>
      </c>
    </row>
    <row r="73" spans="1:57" s="181" customFormat="1" ht="18.75" customHeight="1">
      <c r="A73" s="178">
        <v>44</v>
      </c>
      <c r="B73" s="179" t="s">
        <v>380</v>
      </c>
      <c r="C73" s="178" t="s">
        <v>369</v>
      </c>
      <c r="D73" s="183">
        <v>24135</v>
      </c>
      <c r="E73" s="183">
        <v>30100</v>
      </c>
      <c r="F73" s="183">
        <v>21804</v>
      </c>
      <c r="G73" s="183">
        <v>21584</v>
      </c>
      <c r="H73" s="183">
        <v>23850</v>
      </c>
      <c r="I73" s="183">
        <v>39894</v>
      </c>
      <c r="J73" s="183">
        <v>35067</v>
      </c>
      <c r="K73" s="183">
        <v>93128</v>
      </c>
      <c r="L73" s="183">
        <v>21493</v>
      </c>
      <c r="M73" s="183">
        <v>19468</v>
      </c>
      <c r="N73" s="183">
        <v>17640</v>
      </c>
      <c r="O73" s="183">
        <v>31900</v>
      </c>
      <c r="P73" s="183">
        <v>31886</v>
      </c>
      <c r="Q73" s="183">
        <v>39397</v>
      </c>
      <c r="R73" s="183">
        <v>25773</v>
      </c>
      <c r="S73" s="183">
        <v>32579</v>
      </c>
      <c r="T73" s="183">
        <v>27251</v>
      </c>
      <c r="U73" s="183">
        <v>32359</v>
      </c>
      <c r="V73" s="183">
        <v>30516</v>
      </c>
      <c r="W73" s="183">
        <v>23148</v>
      </c>
      <c r="X73" s="183">
        <v>60240</v>
      </c>
      <c r="Y73" s="183">
        <v>26151</v>
      </c>
      <c r="Z73" s="183">
        <v>24604</v>
      </c>
      <c r="AA73" s="183">
        <v>26707</v>
      </c>
      <c r="AB73" s="183">
        <v>40418</v>
      </c>
      <c r="AC73" s="183">
        <v>40567</v>
      </c>
      <c r="AD73" s="183">
        <v>35126</v>
      </c>
      <c r="AG73" s="226">
        <f t="shared" si="4"/>
        <v>93128</v>
      </c>
      <c r="AH73" s="226">
        <f t="shared" si="5"/>
        <v>17640</v>
      </c>
      <c r="AI73" s="226">
        <f t="shared" si="12"/>
        <v>14112</v>
      </c>
      <c r="AJ73" s="227">
        <f t="shared" si="6"/>
        <v>0.27511814259297307</v>
      </c>
      <c r="AK73" s="226">
        <f t="shared" si="13"/>
        <v>13230</v>
      </c>
      <c r="AL73" s="227">
        <f t="shared" si="7"/>
        <v>0.32042325868091226</v>
      </c>
      <c r="AN73" s="210" t="b">
        <f t="shared" si="14"/>
        <v>0</v>
      </c>
      <c r="AO73" s="210" t="b">
        <f t="shared" si="19"/>
        <v>0</v>
      </c>
      <c r="AP73" s="211">
        <f t="shared" si="15"/>
        <v>69</v>
      </c>
      <c r="AQ73" s="242">
        <f t="shared" si="16"/>
        <v>9898</v>
      </c>
      <c r="AR73" s="178">
        <v>44</v>
      </c>
      <c r="AS73" s="243">
        <v>0</v>
      </c>
      <c r="AT73" s="242">
        <f t="shared" si="8"/>
        <v>0</v>
      </c>
      <c r="AU73" s="178">
        <v>44</v>
      </c>
      <c r="AV73" s="244">
        <f t="shared" si="9"/>
        <v>14112</v>
      </c>
      <c r="AW73" s="244">
        <f t="shared" si="17"/>
        <v>0</v>
      </c>
      <c r="AX73" s="213">
        <f t="shared" si="10"/>
        <v>0</v>
      </c>
      <c r="AZ73" s="194">
        <v>100010</v>
      </c>
      <c r="BA73" s="195" t="s">
        <v>630</v>
      </c>
      <c r="BB73" s="196">
        <v>18850</v>
      </c>
      <c r="BC73" s="197">
        <f>IF(C73="arrendamiento",BB73/Costo!$C$27,'Precios R9 (2023)'!BB73)</f>
        <v>18850</v>
      </c>
      <c r="BD73" s="197">
        <f t="shared" si="11"/>
        <v>3581.5</v>
      </c>
      <c r="BE73" s="197">
        <f t="shared" si="18"/>
        <v>0</v>
      </c>
    </row>
    <row r="74" spans="1:57" s="181" customFormat="1" ht="18.75" customHeight="1">
      <c r="A74" s="178">
        <v>45</v>
      </c>
      <c r="B74" s="179" t="s">
        <v>51</v>
      </c>
      <c r="C74" s="178" t="s">
        <v>369</v>
      </c>
      <c r="D74" s="183">
        <v>8596</v>
      </c>
      <c r="E74" s="183">
        <v>13217</v>
      </c>
      <c r="F74" s="183">
        <v>9679</v>
      </c>
      <c r="G74" s="183">
        <v>10596</v>
      </c>
      <c r="H74" s="183">
        <v>8699</v>
      </c>
      <c r="I74" s="183">
        <v>15152</v>
      </c>
      <c r="J74" s="183">
        <v>15611</v>
      </c>
      <c r="K74" s="183">
        <v>69488</v>
      </c>
      <c r="L74" s="183">
        <v>15837</v>
      </c>
      <c r="M74" s="183">
        <v>8642</v>
      </c>
      <c r="N74" s="183">
        <v>7349</v>
      </c>
      <c r="O74" s="183">
        <v>15158</v>
      </c>
      <c r="P74" s="183">
        <v>13083</v>
      </c>
      <c r="Q74" s="183">
        <v>14964</v>
      </c>
      <c r="R74" s="183">
        <v>14926</v>
      </c>
      <c r="S74" s="183">
        <v>12330</v>
      </c>
      <c r="T74" s="183">
        <v>16798</v>
      </c>
      <c r="U74" s="183">
        <v>13436</v>
      </c>
      <c r="V74" s="183">
        <v>11591</v>
      </c>
      <c r="W74" s="183">
        <v>10046</v>
      </c>
      <c r="X74" s="183">
        <v>21034</v>
      </c>
      <c r="Y74" s="183">
        <v>11573</v>
      </c>
      <c r="Z74" s="183">
        <v>10181</v>
      </c>
      <c r="AA74" s="183">
        <v>11971</v>
      </c>
      <c r="AB74" s="183">
        <v>15328</v>
      </c>
      <c r="AC74" s="183">
        <v>15409</v>
      </c>
      <c r="AD74" s="183">
        <v>14907</v>
      </c>
      <c r="AG74" s="226">
        <f t="shared" si="4"/>
        <v>69488</v>
      </c>
      <c r="AH74" s="226">
        <f t="shared" si="5"/>
        <v>7349</v>
      </c>
      <c r="AI74" s="226">
        <f t="shared" si="12"/>
        <v>5879.2</v>
      </c>
      <c r="AJ74" s="227">
        <f t="shared" si="6"/>
        <v>0.31969451515852809</v>
      </c>
      <c r="AK74" s="226">
        <f t="shared" si="13"/>
        <v>5511.75</v>
      </c>
      <c r="AL74" s="227">
        <f t="shared" si="7"/>
        <v>0.36221360796112012</v>
      </c>
      <c r="AN74" s="210" t="b">
        <f t="shared" si="14"/>
        <v>0</v>
      </c>
      <c r="AO74" s="210" t="b">
        <f t="shared" si="19"/>
        <v>0</v>
      </c>
      <c r="AP74" s="211">
        <f t="shared" si="15"/>
        <v>69</v>
      </c>
      <c r="AQ74" s="242">
        <f t="shared" si="16"/>
        <v>9898</v>
      </c>
      <c r="AR74" s="178">
        <v>45</v>
      </c>
      <c r="AS74" s="243">
        <v>5</v>
      </c>
      <c r="AT74" s="242">
        <f t="shared" si="8"/>
        <v>36745</v>
      </c>
      <c r="AU74" s="178">
        <v>45</v>
      </c>
      <c r="AV74" s="244">
        <f t="shared" si="9"/>
        <v>5511.75</v>
      </c>
      <c r="AW74" s="244">
        <f t="shared" si="17"/>
        <v>27558.75</v>
      </c>
      <c r="AX74" s="213">
        <f t="shared" si="10"/>
        <v>0.36221360796112012</v>
      </c>
      <c r="AZ74" s="194">
        <v>100008</v>
      </c>
      <c r="BA74" s="195" t="s">
        <v>631</v>
      </c>
      <c r="BB74" s="196">
        <v>8460</v>
      </c>
      <c r="BC74" s="197">
        <f>IF(C74="arrendamiento",BB74/Costo!$C$27,'Precios R9 (2023)'!BB74)</f>
        <v>8460</v>
      </c>
      <c r="BD74" s="197">
        <f t="shared" si="11"/>
        <v>1607.4</v>
      </c>
      <c r="BE74" s="197">
        <f t="shared" si="18"/>
        <v>50337</v>
      </c>
    </row>
    <row r="75" spans="1:57" s="181" customFormat="1" ht="18.75" customHeight="1">
      <c r="A75" s="178">
        <v>46</v>
      </c>
      <c r="B75" s="179" t="s">
        <v>52</v>
      </c>
      <c r="C75" s="178" t="s">
        <v>369</v>
      </c>
      <c r="D75" s="183">
        <v>9368</v>
      </c>
      <c r="E75" s="183">
        <v>13880</v>
      </c>
      <c r="F75" s="183">
        <v>10782</v>
      </c>
      <c r="G75" s="183">
        <v>11979</v>
      </c>
      <c r="H75" s="183">
        <v>9258</v>
      </c>
      <c r="I75" s="183">
        <v>15152</v>
      </c>
      <c r="J75" s="183">
        <v>15950</v>
      </c>
      <c r="K75" s="183">
        <v>77607</v>
      </c>
      <c r="L75" s="183">
        <v>15837</v>
      </c>
      <c r="M75" s="183">
        <v>9627</v>
      </c>
      <c r="N75" s="183">
        <v>7349</v>
      </c>
      <c r="O75" s="183">
        <v>15497</v>
      </c>
      <c r="P75" s="183">
        <v>13810</v>
      </c>
      <c r="Q75" s="183">
        <v>14964</v>
      </c>
      <c r="R75" s="183">
        <v>13318</v>
      </c>
      <c r="S75" s="183">
        <v>12556</v>
      </c>
      <c r="T75" s="183">
        <v>16798</v>
      </c>
      <c r="U75" s="183">
        <v>13436</v>
      </c>
      <c r="V75" s="183">
        <v>11591</v>
      </c>
      <c r="W75" s="183">
        <v>10487</v>
      </c>
      <c r="X75" s="183">
        <v>21875</v>
      </c>
      <c r="Y75" s="183">
        <v>13464</v>
      </c>
      <c r="Z75" s="183">
        <v>10181</v>
      </c>
      <c r="AA75" s="183">
        <v>12729</v>
      </c>
      <c r="AB75" s="183">
        <v>15294</v>
      </c>
      <c r="AC75" s="183">
        <v>15409</v>
      </c>
      <c r="AD75" s="183">
        <v>15579</v>
      </c>
      <c r="AG75" s="226">
        <f t="shared" si="4"/>
        <v>77607</v>
      </c>
      <c r="AH75" s="226">
        <f t="shared" si="5"/>
        <v>7349</v>
      </c>
      <c r="AI75" s="226">
        <f t="shared" si="12"/>
        <v>5879.2</v>
      </c>
      <c r="AJ75" s="227">
        <f t="shared" si="6"/>
        <v>0.38930092448322429</v>
      </c>
      <c r="AK75" s="226">
        <f t="shared" si="13"/>
        <v>5511.75</v>
      </c>
      <c r="AL75" s="227">
        <f t="shared" si="7"/>
        <v>0.42746961670302275</v>
      </c>
      <c r="AN75" s="210" t="b">
        <f t="shared" si="14"/>
        <v>0</v>
      </c>
      <c r="AO75" s="210" t="b">
        <f t="shared" si="19"/>
        <v>0</v>
      </c>
      <c r="AP75" s="211">
        <f t="shared" si="15"/>
        <v>69</v>
      </c>
      <c r="AQ75" s="242">
        <f t="shared" si="16"/>
        <v>9898</v>
      </c>
      <c r="AR75" s="178">
        <v>46</v>
      </c>
      <c r="AS75" s="243">
        <v>0</v>
      </c>
      <c r="AT75" s="242">
        <f t="shared" si="8"/>
        <v>0</v>
      </c>
      <c r="AU75" s="178">
        <v>46</v>
      </c>
      <c r="AV75" s="244">
        <f t="shared" si="9"/>
        <v>5879.2</v>
      </c>
      <c r="AW75" s="244">
        <f t="shared" si="17"/>
        <v>0</v>
      </c>
      <c r="AX75" s="213">
        <f t="shared" si="10"/>
        <v>0</v>
      </c>
      <c r="AZ75" s="194">
        <v>100013</v>
      </c>
      <c r="BA75" s="195" t="s">
        <v>790</v>
      </c>
      <c r="BB75" s="196">
        <v>9340</v>
      </c>
      <c r="BC75" s="197">
        <f>IF(C75="arrendamiento",BB75/Costo!$C$27,'Precios R9 (2023)'!BB75)</f>
        <v>9340</v>
      </c>
      <c r="BD75" s="197">
        <f t="shared" si="11"/>
        <v>1774.6</v>
      </c>
      <c r="BE75" s="197">
        <f t="shared" si="18"/>
        <v>0</v>
      </c>
    </row>
    <row r="76" spans="1:57" s="181" customFormat="1" ht="18.75" customHeight="1">
      <c r="A76" s="178">
        <v>47</v>
      </c>
      <c r="B76" s="179" t="s">
        <v>53</v>
      </c>
      <c r="C76" s="178" t="s">
        <v>369</v>
      </c>
      <c r="D76" s="183">
        <v>42483</v>
      </c>
      <c r="E76" s="183">
        <v>51074</v>
      </c>
      <c r="F76" s="183">
        <v>43210</v>
      </c>
      <c r="G76" s="183">
        <v>78552</v>
      </c>
      <c r="H76" s="183">
        <v>42991</v>
      </c>
      <c r="I76" s="183">
        <v>62484</v>
      </c>
      <c r="J76" s="183">
        <v>50904</v>
      </c>
      <c r="K76" s="183">
        <v>62216</v>
      </c>
      <c r="L76" s="183">
        <v>26018</v>
      </c>
      <c r="M76" s="183">
        <v>46582</v>
      </c>
      <c r="N76" s="183">
        <v>13607</v>
      </c>
      <c r="O76" s="183">
        <v>45474</v>
      </c>
      <c r="P76" s="183">
        <v>80014</v>
      </c>
      <c r="Q76" s="183">
        <v>61707</v>
      </c>
      <c r="R76" s="183">
        <v>50835</v>
      </c>
      <c r="S76" s="183">
        <v>59162</v>
      </c>
      <c r="T76" s="183">
        <v>51240</v>
      </c>
      <c r="U76" s="183">
        <v>77246</v>
      </c>
      <c r="V76" s="183">
        <v>47797</v>
      </c>
      <c r="W76" s="183">
        <v>49013</v>
      </c>
      <c r="X76" s="183">
        <v>50480</v>
      </c>
      <c r="Y76" s="183">
        <v>39164</v>
      </c>
      <c r="Z76" s="183">
        <v>42420</v>
      </c>
      <c r="AA76" s="183">
        <v>53716</v>
      </c>
      <c r="AB76" s="183">
        <v>63042</v>
      </c>
      <c r="AC76" s="183">
        <v>63541</v>
      </c>
      <c r="AD76" s="183">
        <v>49189</v>
      </c>
      <c r="AG76" s="226">
        <f t="shared" si="4"/>
        <v>80014</v>
      </c>
      <c r="AH76" s="226">
        <f t="shared" si="5"/>
        <v>13607</v>
      </c>
      <c r="AI76" s="226">
        <f t="shared" si="12"/>
        <v>10885.6</v>
      </c>
      <c r="AJ76" s="227">
        <f t="shared" si="6"/>
        <v>0.76631316817654893</v>
      </c>
      <c r="AK76" s="226">
        <f t="shared" si="13"/>
        <v>10205.25</v>
      </c>
      <c r="AL76" s="227">
        <f t="shared" si="7"/>
        <v>0.78091859516551454</v>
      </c>
      <c r="AN76" s="210" t="b">
        <f t="shared" si="14"/>
        <v>0</v>
      </c>
      <c r="AO76" s="210" t="b">
        <f t="shared" si="19"/>
        <v>0</v>
      </c>
      <c r="AP76" s="211">
        <f t="shared" si="15"/>
        <v>69</v>
      </c>
      <c r="AQ76" s="242">
        <f t="shared" si="16"/>
        <v>9898</v>
      </c>
      <c r="AR76" s="178">
        <v>47</v>
      </c>
      <c r="AS76" s="243">
        <v>0</v>
      </c>
      <c r="AT76" s="242">
        <f t="shared" si="8"/>
        <v>0</v>
      </c>
      <c r="AU76" s="178">
        <v>47</v>
      </c>
      <c r="AV76" s="244">
        <f t="shared" si="9"/>
        <v>10885.6</v>
      </c>
      <c r="AW76" s="244">
        <f t="shared" si="17"/>
        <v>0</v>
      </c>
      <c r="AX76" s="213">
        <f t="shared" si="10"/>
        <v>0</v>
      </c>
      <c r="AZ76" s="194" t="s">
        <v>704</v>
      </c>
      <c r="BA76" s="195" t="s">
        <v>705</v>
      </c>
      <c r="BB76" s="196">
        <v>41179</v>
      </c>
      <c r="BC76" s="197">
        <f>IF(C76="arrendamiento",BB76/Costo!$C$27,'Precios R9 (2023)'!BB76)</f>
        <v>41179</v>
      </c>
      <c r="BD76" s="197">
        <f t="shared" si="11"/>
        <v>7824.01</v>
      </c>
      <c r="BE76" s="197">
        <f t="shared" si="18"/>
        <v>0</v>
      </c>
    </row>
    <row r="77" spans="1:57" s="181" customFormat="1" ht="18.75" customHeight="1">
      <c r="A77" s="178">
        <v>48</v>
      </c>
      <c r="B77" s="179" t="s">
        <v>54</v>
      </c>
      <c r="C77" s="178" t="s">
        <v>369</v>
      </c>
      <c r="D77" s="183">
        <v>39220</v>
      </c>
      <c r="E77" s="183">
        <v>55678</v>
      </c>
      <c r="F77" s="183">
        <v>49989</v>
      </c>
      <c r="G77" s="183">
        <v>78019</v>
      </c>
      <c r="H77" s="183">
        <v>38757</v>
      </c>
      <c r="I77" s="183">
        <v>70314</v>
      </c>
      <c r="J77" s="183">
        <v>59954</v>
      </c>
      <c r="K77" s="183">
        <v>215574</v>
      </c>
      <c r="L77" s="183">
        <v>39592</v>
      </c>
      <c r="M77" s="183">
        <v>58076</v>
      </c>
      <c r="N77" s="183">
        <v>30644</v>
      </c>
      <c r="O77" s="183">
        <v>53393</v>
      </c>
      <c r="P77" s="183">
        <v>74560</v>
      </c>
      <c r="Q77" s="183">
        <v>69439</v>
      </c>
      <c r="R77" s="183">
        <v>70019</v>
      </c>
      <c r="S77" s="183">
        <v>53506</v>
      </c>
      <c r="T77" s="183">
        <v>63883</v>
      </c>
      <c r="U77" s="183">
        <v>86546</v>
      </c>
      <c r="V77" s="183">
        <v>53787</v>
      </c>
      <c r="W77" s="183">
        <v>55309</v>
      </c>
      <c r="X77" s="183">
        <v>97926</v>
      </c>
      <c r="Y77" s="183">
        <v>34730</v>
      </c>
      <c r="Z77" s="183">
        <v>42420</v>
      </c>
      <c r="AA77" s="183">
        <v>59895</v>
      </c>
      <c r="AB77" s="183">
        <v>71254</v>
      </c>
      <c r="AC77" s="183">
        <v>71503</v>
      </c>
      <c r="AD77" s="183">
        <v>60850</v>
      </c>
      <c r="AG77" s="226">
        <f t="shared" si="4"/>
        <v>215574</v>
      </c>
      <c r="AH77" s="226">
        <f t="shared" si="5"/>
        <v>30644</v>
      </c>
      <c r="AI77" s="226">
        <f t="shared" si="12"/>
        <v>24515.200000000001</v>
      </c>
      <c r="AJ77" s="227">
        <f t="shared" si="6"/>
        <v>0.57787726427439901</v>
      </c>
      <c r="AK77" s="226">
        <f t="shared" si="13"/>
        <v>22983</v>
      </c>
      <c r="AL77" s="227">
        <f t="shared" si="7"/>
        <v>0.60425993525724908</v>
      </c>
      <c r="AN77" s="210" t="b">
        <f t="shared" si="14"/>
        <v>0</v>
      </c>
      <c r="AO77" s="210" t="b">
        <f t="shared" si="19"/>
        <v>0</v>
      </c>
      <c r="AP77" s="211">
        <f t="shared" si="15"/>
        <v>69</v>
      </c>
      <c r="AQ77" s="242">
        <f t="shared" si="16"/>
        <v>9898</v>
      </c>
      <c r="AR77" s="178">
        <v>48</v>
      </c>
      <c r="AS77" s="243">
        <v>0</v>
      </c>
      <c r="AT77" s="242">
        <f t="shared" si="8"/>
        <v>0</v>
      </c>
      <c r="AU77" s="178">
        <v>48</v>
      </c>
      <c r="AV77" s="244">
        <f t="shared" si="9"/>
        <v>24515.200000000001</v>
      </c>
      <c r="AW77" s="244">
        <f t="shared" si="17"/>
        <v>0</v>
      </c>
      <c r="AX77" s="213">
        <f t="shared" si="10"/>
        <v>0</v>
      </c>
      <c r="AZ77" s="194">
        <v>100037</v>
      </c>
      <c r="BA77" s="195" t="s">
        <v>632</v>
      </c>
      <c r="BB77" s="196">
        <v>54930</v>
      </c>
      <c r="BC77" s="197">
        <f>IF(C77="arrendamiento",BB77/Costo!$C$27,'Precios R9 (2023)'!BB77)</f>
        <v>54930</v>
      </c>
      <c r="BD77" s="197">
        <f t="shared" si="11"/>
        <v>10436.700000000001</v>
      </c>
      <c r="BE77" s="197">
        <f t="shared" si="18"/>
        <v>0</v>
      </c>
    </row>
    <row r="78" spans="1:57" s="181" customFormat="1" ht="18.75" customHeight="1">
      <c r="A78" s="178">
        <v>49</v>
      </c>
      <c r="B78" s="179" t="s">
        <v>55</v>
      </c>
      <c r="C78" s="178" t="s">
        <v>369</v>
      </c>
      <c r="D78" s="183">
        <v>20124</v>
      </c>
      <c r="E78" s="183">
        <v>27726</v>
      </c>
      <c r="F78" s="183">
        <v>20132</v>
      </c>
      <c r="G78" s="183">
        <v>23107</v>
      </c>
      <c r="H78" s="183">
        <v>20364</v>
      </c>
      <c r="I78" s="183">
        <v>27690</v>
      </c>
      <c r="J78" s="183">
        <v>31674</v>
      </c>
      <c r="K78" s="183">
        <v>93728</v>
      </c>
      <c r="L78" s="183">
        <v>20362</v>
      </c>
      <c r="M78" s="183">
        <v>17975</v>
      </c>
      <c r="N78" s="183">
        <v>16799</v>
      </c>
      <c r="O78" s="183">
        <v>28506</v>
      </c>
      <c r="P78" s="183">
        <v>27441</v>
      </c>
      <c r="Q78" s="183">
        <v>27344</v>
      </c>
      <c r="R78" s="183">
        <v>28837</v>
      </c>
      <c r="S78" s="183">
        <v>28619</v>
      </c>
      <c r="T78" s="183">
        <v>27251</v>
      </c>
      <c r="U78" s="183">
        <v>24554</v>
      </c>
      <c r="V78" s="183">
        <v>21181</v>
      </c>
      <c r="W78" s="183">
        <v>20323</v>
      </c>
      <c r="X78" s="183">
        <v>47619</v>
      </c>
      <c r="Y78" s="183">
        <v>20461</v>
      </c>
      <c r="Z78" s="183">
        <v>21210</v>
      </c>
      <c r="AA78" s="183">
        <v>22497</v>
      </c>
      <c r="AB78" s="183">
        <v>28065</v>
      </c>
      <c r="AC78" s="183">
        <v>28157</v>
      </c>
      <c r="AD78" s="183">
        <v>32584</v>
      </c>
      <c r="AG78" s="226">
        <f t="shared" si="4"/>
        <v>93728</v>
      </c>
      <c r="AH78" s="226">
        <f t="shared" si="5"/>
        <v>16799</v>
      </c>
      <c r="AI78" s="226">
        <f t="shared" si="12"/>
        <v>13439.2</v>
      </c>
      <c r="AJ78" s="227">
        <f t="shared" si="6"/>
        <v>0.25233936022253123</v>
      </c>
      <c r="AK78" s="226">
        <f t="shared" si="13"/>
        <v>12599.25</v>
      </c>
      <c r="AL78" s="227">
        <f t="shared" si="7"/>
        <v>0.2990681502086231</v>
      </c>
      <c r="AN78" s="210" t="b">
        <f t="shared" si="14"/>
        <v>0</v>
      </c>
      <c r="AO78" s="210" t="b">
        <f t="shared" si="19"/>
        <v>0</v>
      </c>
      <c r="AP78" s="211">
        <f t="shared" si="15"/>
        <v>69</v>
      </c>
      <c r="AQ78" s="242">
        <f t="shared" si="16"/>
        <v>9898</v>
      </c>
      <c r="AR78" s="178">
        <v>49</v>
      </c>
      <c r="AS78" s="243">
        <v>0</v>
      </c>
      <c r="AT78" s="242">
        <f t="shared" si="8"/>
        <v>0</v>
      </c>
      <c r="AU78" s="178">
        <v>49</v>
      </c>
      <c r="AV78" s="244">
        <f t="shared" si="9"/>
        <v>13439.2</v>
      </c>
      <c r="AW78" s="244">
        <f t="shared" si="17"/>
        <v>0</v>
      </c>
      <c r="AX78" s="213">
        <f t="shared" si="10"/>
        <v>0</v>
      </c>
      <c r="AZ78" s="194">
        <v>130038</v>
      </c>
      <c r="BA78" s="195" t="s">
        <v>542</v>
      </c>
      <c r="BB78" s="196">
        <v>15890</v>
      </c>
      <c r="BC78" s="197">
        <f>IF(C78="arrendamiento",BB78/Costo!$C$27,'Precios R9 (2023)'!BB78)</f>
        <v>15890</v>
      </c>
      <c r="BD78" s="197">
        <f t="shared" si="11"/>
        <v>3019.1</v>
      </c>
      <c r="BE78" s="197">
        <f t="shared" si="18"/>
        <v>0</v>
      </c>
    </row>
    <row r="79" spans="1:57" s="181" customFormat="1" ht="18.75" customHeight="1">
      <c r="A79" s="178">
        <v>50</v>
      </c>
      <c r="B79" s="179" t="s">
        <v>203</v>
      </c>
      <c r="C79" s="178" t="s">
        <v>369</v>
      </c>
      <c r="D79" s="183">
        <v>8603</v>
      </c>
      <c r="E79" s="183">
        <v>17029</v>
      </c>
      <c r="F79" s="183">
        <v>14785</v>
      </c>
      <c r="G79" s="183">
        <v>17122</v>
      </c>
      <c r="H79" s="183">
        <v>8501</v>
      </c>
      <c r="I79" s="183">
        <v>13947</v>
      </c>
      <c r="J79" s="183">
        <v>19796</v>
      </c>
      <c r="K79" s="183">
        <v>91403</v>
      </c>
      <c r="L79" s="183">
        <v>16968</v>
      </c>
      <c r="M79" s="183">
        <v>13201</v>
      </c>
      <c r="N79" s="183">
        <v>6924</v>
      </c>
      <c r="O79" s="183">
        <v>16063</v>
      </c>
      <c r="P79" s="183">
        <v>15000</v>
      </c>
      <c r="Q79" s="183">
        <v>13772</v>
      </c>
      <c r="R79" s="183">
        <v>18331</v>
      </c>
      <c r="S79" s="183">
        <v>12104</v>
      </c>
      <c r="T79" s="183">
        <v>17420</v>
      </c>
      <c r="U79" s="183">
        <v>12367</v>
      </c>
      <c r="V79" s="183">
        <v>10669</v>
      </c>
      <c r="W79" s="183">
        <v>9473</v>
      </c>
      <c r="X79" s="183">
        <v>28606</v>
      </c>
      <c r="Y79" s="183">
        <v>8639</v>
      </c>
      <c r="Z79" s="183">
        <v>10520</v>
      </c>
      <c r="AA79" s="183">
        <v>15504</v>
      </c>
      <c r="AB79" s="183">
        <v>14140</v>
      </c>
      <c r="AC79" s="183">
        <v>14182</v>
      </c>
      <c r="AD79" s="183">
        <v>17116</v>
      </c>
      <c r="AG79" s="226">
        <f t="shared" si="4"/>
        <v>91403</v>
      </c>
      <c r="AH79" s="226">
        <f t="shared" si="5"/>
        <v>6924</v>
      </c>
      <c r="AI79" s="226">
        <f t="shared" si="12"/>
        <v>5539.2</v>
      </c>
      <c r="AJ79" s="227">
        <f t="shared" si="6"/>
        <v>0.58039542458904636</v>
      </c>
      <c r="AK79" s="226">
        <f t="shared" si="13"/>
        <v>5193</v>
      </c>
      <c r="AL79" s="227">
        <f t="shared" si="7"/>
        <v>0.60662071055223088</v>
      </c>
      <c r="AN79" s="210" t="b">
        <f t="shared" si="14"/>
        <v>0</v>
      </c>
      <c r="AO79" s="210" t="b">
        <f t="shared" si="19"/>
        <v>0</v>
      </c>
      <c r="AP79" s="211">
        <f t="shared" si="15"/>
        <v>69</v>
      </c>
      <c r="AQ79" s="242">
        <f t="shared" si="16"/>
        <v>9898</v>
      </c>
      <c r="AR79" s="178">
        <v>50</v>
      </c>
      <c r="AS79" s="243">
        <v>0</v>
      </c>
      <c r="AT79" s="242">
        <f t="shared" si="8"/>
        <v>0</v>
      </c>
      <c r="AU79" s="178">
        <v>50</v>
      </c>
      <c r="AV79" s="244">
        <f t="shared" si="9"/>
        <v>5539.2</v>
      </c>
      <c r="AW79" s="244">
        <f t="shared" si="17"/>
        <v>0</v>
      </c>
      <c r="AX79" s="213">
        <f t="shared" si="10"/>
        <v>0</v>
      </c>
      <c r="AZ79" s="194">
        <v>100036</v>
      </c>
      <c r="BA79" s="195" t="s">
        <v>633</v>
      </c>
      <c r="BB79" s="196">
        <v>12070</v>
      </c>
      <c r="BC79" s="197">
        <f>IF(C79="arrendamiento",BB79/Costo!$C$27,'Precios R9 (2023)'!BB79)</f>
        <v>12070</v>
      </c>
      <c r="BD79" s="197">
        <f t="shared" si="11"/>
        <v>2293.3000000000002</v>
      </c>
      <c r="BE79" s="197">
        <f t="shared" si="18"/>
        <v>0</v>
      </c>
    </row>
    <row r="80" spans="1:57" s="181" customFormat="1" ht="18.75" customHeight="1">
      <c r="A80" s="178">
        <v>51</v>
      </c>
      <c r="B80" s="179" t="s">
        <v>56</v>
      </c>
      <c r="C80" s="178" t="s">
        <v>369</v>
      </c>
      <c r="D80" s="183">
        <v>19681</v>
      </c>
      <c r="E80" s="183">
        <v>26572</v>
      </c>
      <c r="F80" s="183">
        <v>40276</v>
      </c>
      <c r="G80" s="183">
        <v>20719</v>
      </c>
      <c r="H80" s="183">
        <v>19916</v>
      </c>
      <c r="I80" s="183">
        <v>30967</v>
      </c>
      <c r="J80" s="183">
        <v>30542</v>
      </c>
      <c r="K80" s="183">
        <v>77568</v>
      </c>
      <c r="L80" s="183">
        <v>19230</v>
      </c>
      <c r="M80" s="183">
        <v>35961</v>
      </c>
      <c r="N80" s="183">
        <v>5670</v>
      </c>
      <c r="O80" s="183">
        <v>27375</v>
      </c>
      <c r="P80" s="183">
        <v>23416</v>
      </c>
      <c r="Q80" s="183">
        <v>30582</v>
      </c>
      <c r="R80" s="183">
        <v>17206</v>
      </c>
      <c r="S80" s="183">
        <v>23981</v>
      </c>
      <c r="T80" s="183">
        <v>39557</v>
      </c>
      <c r="U80" s="183">
        <v>27461</v>
      </c>
      <c r="V80" s="183">
        <v>23689</v>
      </c>
      <c r="W80" s="183">
        <v>19334</v>
      </c>
      <c r="X80" s="183">
        <v>47619</v>
      </c>
      <c r="Y80" s="183">
        <v>19975</v>
      </c>
      <c r="Z80" s="183">
        <v>21719</v>
      </c>
      <c r="AA80" s="183">
        <v>22276</v>
      </c>
      <c r="AB80" s="183">
        <v>31368</v>
      </c>
      <c r="AC80" s="183">
        <v>31490</v>
      </c>
      <c r="AD80" s="183">
        <v>31818</v>
      </c>
      <c r="AG80" s="226">
        <f t="shared" si="4"/>
        <v>77568</v>
      </c>
      <c r="AH80" s="226">
        <f t="shared" si="5"/>
        <v>5670</v>
      </c>
      <c r="AI80" s="226">
        <f t="shared" si="12"/>
        <v>4536</v>
      </c>
      <c r="AJ80" s="227">
        <f t="shared" si="6"/>
        <v>0.87386335196462839</v>
      </c>
      <c r="AK80" s="226">
        <f t="shared" si="13"/>
        <v>4252.5</v>
      </c>
      <c r="AL80" s="227">
        <f t="shared" si="7"/>
        <v>0.88174689246683902</v>
      </c>
      <c r="AN80" s="210" t="b">
        <f t="shared" si="14"/>
        <v>0</v>
      </c>
      <c r="AO80" s="210" t="b">
        <f t="shared" si="19"/>
        <v>0</v>
      </c>
      <c r="AP80" s="211">
        <f t="shared" si="15"/>
        <v>69</v>
      </c>
      <c r="AQ80" s="242">
        <f t="shared" si="16"/>
        <v>9898</v>
      </c>
      <c r="AR80" s="178">
        <v>51</v>
      </c>
      <c r="AS80" s="243">
        <v>0</v>
      </c>
      <c r="AT80" s="242">
        <f t="shared" si="8"/>
        <v>0</v>
      </c>
      <c r="AU80" s="178">
        <v>51</v>
      </c>
      <c r="AV80" s="244">
        <f t="shared" si="9"/>
        <v>4536</v>
      </c>
      <c r="AW80" s="244">
        <f t="shared" si="17"/>
        <v>0</v>
      </c>
      <c r="AX80" s="213">
        <f t="shared" si="10"/>
        <v>0</v>
      </c>
      <c r="AZ80" s="194">
        <v>250001</v>
      </c>
      <c r="BA80" s="195" t="s">
        <v>634</v>
      </c>
      <c r="BB80" s="196">
        <v>35770</v>
      </c>
      <c r="BC80" s="197">
        <f>IF(C80="arrendamiento",BB80/Costo!$C$27,'Precios R9 (2023)'!BB80)</f>
        <v>35770</v>
      </c>
      <c r="BD80" s="197">
        <f t="shared" si="11"/>
        <v>6796.3</v>
      </c>
      <c r="BE80" s="197">
        <f t="shared" si="18"/>
        <v>0</v>
      </c>
    </row>
    <row r="81" spans="1:57" s="181" customFormat="1" ht="18.75" customHeight="1">
      <c r="A81" s="178">
        <v>52</v>
      </c>
      <c r="B81" s="179" t="s">
        <v>381</v>
      </c>
      <c r="C81" s="178" t="s">
        <v>369</v>
      </c>
      <c r="D81" s="183">
        <v>8047</v>
      </c>
      <c r="E81" s="183">
        <v>12328</v>
      </c>
      <c r="F81" s="183">
        <v>9984</v>
      </c>
      <c r="G81" s="183">
        <v>8538</v>
      </c>
      <c r="H81" s="183">
        <v>7951</v>
      </c>
      <c r="I81" s="183">
        <v>15565</v>
      </c>
      <c r="J81" s="183">
        <v>18665</v>
      </c>
      <c r="K81" s="183">
        <v>60361</v>
      </c>
      <c r="L81" s="183">
        <v>18099</v>
      </c>
      <c r="M81" s="183">
        <v>8914</v>
      </c>
      <c r="N81" s="183">
        <v>6369</v>
      </c>
      <c r="O81" s="183">
        <v>13235</v>
      </c>
      <c r="P81" s="183">
        <v>11588</v>
      </c>
      <c r="Q81" s="183">
        <v>15372</v>
      </c>
      <c r="R81" s="183">
        <v>8196</v>
      </c>
      <c r="S81" s="183">
        <v>10860</v>
      </c>
      <c r="T81" s="183">
        <v>18099</v>
      </c>
      <c r="U81" s="183">
        <v>13804</v>
      </c>
      <c r="V81" s="183">
        <v>11907</v>
      </c>
      <c r="W81" s="183">
        <v>8686</v>
      </c>
      <c r="X81" s="183">
        <v>19350</v>
      </c>
      <c r="Y81" s="183">
        <v>8539</v>
      </c>
      <c r="Z81" s="183">
        <v>10181</v>
      </c>
      <c r="AA81" s="183">
        <v>11963</v>
      </c>
      <c r="AB81" s="183">
        <v>15769</v>
      </c>
      <c r="AC81" s="183">
        <v>15829</v>
      </c>
      <c r="AD81" s="183">
        <v>13767</v>
      </c>
      <c r="AG81" s="226">
        <f t="shared" si="4"/>
        <v>60361</v>
      </c>
      <c r="AH81" s="226">
        <f t="shared" si="5"/>
        <v>6369</v>
      </c>
      <c r="AI81" s="226">
        <f t="shared" si="12"/>
        <v>5095.2</v>
      </c>
      <c r="AJ81" s="227">
        <f t="shared" si="6"/>
        <v>0.42840475656271038</v>
      </c>
      <c r="AK81" s="226">
        <f t="shared" si="13"/>
        <v>4776.75</v>
      </c>
      <c r="AL81" s="227">
        <f t="shared" si="7"/>
        <v>0.4641294592775409</v>
      </c>
      <c r="AN81" s="210" t="b">
        <f t="shared" si="14"/>
        <v>0</v>
      </c>
      <c r="AO81" s="210" t="b">
        <f t="shared" si="19"/>
        <v>0</v>
      </c>
      <c r="AP81" s="211">
        <f t="shared" si="15"/>
        <v>69</v>
      </c>
      <c r="AQ81" s="242">
        <f t="shared" si="16"/>
        <v>9898</v>
      </c>
      <c r="AR81" s="178">
        <v>52</v>
      </c>
      <c r="AS81" s="243">
        <v>1</v>
      </c>
      <c r="AT81" s="242">
        <f t="shared" si="8"/>
        <v>6369</v>
      </c>
      <c r="AU81" s="178">
        <v>52</v>
      </c>
      <c r="AV81" s="244">
        <f t="shared" si="9"/>
        <v>5095.2</v>
      </c>
      <c r="AW81" s="244">
        <f t="shared" si="17"/>
        <v>5095.2</v>
      </c>
      <c r="AX81" s="213">
        <f t="shared" si="10"/>
        <v>0.42840475656271038</v>
      </c>
      <c r="AZ81" s="194">
        <v>100018</v>
      </c>
      <c r="BA81" s="195" t="s">
        <v>635</v>
      </c>
      <c r="BB81" s="196">
        <v>8910</v>
      </c>
      <c r="BC81" s="197">
        <f>IF(C81="arrendamiento",BB81/Costo!$C$27,'Precios R9 (2023)'!BB81)</f>
        <v>8910</v>
      </c>
      <c r="BD81" s="197">
        <f t="shared" si="11"/>
        <v>1692.9</v>
      </c>
      <c r="BE81" s="197">
        <f t="shared" si="18"/>
        <v>10602.9</v>
      </c>
    </row>
    <row r="82" spans="1:57" s="181" customFormat="1" ht="18.75" customHeight="1">
      <c r="A82" s="178">
        <v>53</v>
      </c>
      <c r="B82" s="179" t="s">
        <v>382</v>
      </c>
      <c r="C82" s="178" t="s">
        <v>369</v>
      </c>
      <c r="D82" s="183">
        <v>38757</v>
      </c>
      <c r="E82" s="183">
        <v>60460</v>
      </c>
      <c r="F82" s="183">
        <v>38940</v>
      </c>
      <c r="G82" s="183">
        <v>49239</v>
      </c>
      <c r="H82" s="183">
        <v>39220</v>
      </c>
      <c r="I82" s="183">
        <v>78331</v>
      </c>
      <c r="J82" s="183">
        <v>90496</v>
      </c>
      <c r="K82" s="183">
        <v>282800</v>
      </c>
      <c r="L82" s="183">
        <v>79184</v>
      </c>
      <c r="M82" s="183">
        <v>42137</v>
      </c>
      <c r="N82" s="183">
        <v>26529</v>
      </c>
      <c r="O82" s="183">
        <v>58822</v>
      </c>
      <c r="P82" s="183">
        <v>57884</v>
      </c>
      <c r="Q82" s="183">
        <v>77355</v>
      </c>
      <c r="R82" s="183">
        <v>51379</v>
      </c>
      <c r="S82" s="183">
        <v>55655</v>
      </c>
      <c r="T82" s="183">
        <v>82125</v>
      </c>
      <c r="U82" s="183">
        <v>69460</v>
      </c>
      <c r="V82" s="183">
        <v>59918</v>
      </c>
      <c r="W82" s="183">
        <v>44422</v>
      </c>
      <c r="X82" s="183">
        <v>92547</v>
      </c>
      <c r="Y82" s="183">
        <v>9631</v>
      </c>
      <c r="Z82" s="183">
        <v>59388</v>
      </c>
      <c r="AA82" s="183">
        <v>49147</v>
      </c>
      <c r="AB82" s="183">
        <v>79410</v>
      </c>
      <c r="AC82" s="183">
        <v>79653</v>
      </c>
      <c r="AD82" s="183">
        <v>79184</v>
      </c>
      <c r="AG82" s="226">
        <f t="shared" si="4"/>
        <v>282800</v>
      </c>
      <c r="AH82" s="226">
        <f t="shared" si="5"/>
        <v>9631</v>
      </c>
      <c r="AI82" s="226">
        <f t="shared" si="12"/>
        <v>7704.8</v>
      </c>
      <c r="AJ82" s="227">
        <f t="shared" si="6"/>
        <v>0.81714882407385436</v>
      </c>
      <c r="AK82" s="226">
        <f t="shared" si="13"/>
        <v>7223.25</v>
      </c>
      <c r="AL82" s="227">
        <f t="shared" si="7"/>
        <v>0.82857702256923838</v>
      </c>
      <c r="AN82" s="210" t="b">
        <f t="shared" si="14"/>
        <v>0</v>
      </c>
      <c r="AO82" s="210" t="b">
        <f t="shared" si="19"/>
        <v>0</v>
      </c>
      <c r="AP82" s="211">
        <f t="shared" si="15"/>
        <v>69</v>
      </c>
      <c r="AQ82" s="242">
        <f t="shared" si="16"/>
        <v>9898</v>
      </c>
      <c r="AR82" s="178">
        <v>53</v>
      </c>
      <c r="AS82" s="243">
        <v>0</v>
      </c>
      <c r="AT82" s="242">
        <f t="shared" si="8"/>
        <v>0</v>
      </c>
      <c r="AU82" s="178">
        <v>53</v>
      </c>
      <c r="AV82" s="244">
        <f t="shared" si="9"/>
        <v>7704.8</v>
      </c>
      <c r="AW82" s="244">
        <f t="shared" si="17"/>
        <v>0</v>
      </c>
      <c r="AX82" s="213">
        <f t="shared" si="10"/>
        <v>0</v>
      </c>
      <c r="AZ82" s="194" t="s">
        <v>706</v>
      </c>
      <c r="BA82" s="195" t="s">
        <v>707</v>
      </c>
      <c r="BB82" s="196">
        <v>37250</v>
      </c>
      <c r="BC82" s="197">
        <f>IF(C82="arrendamiento",BB82/Costo!$C$27,'Precios R9 (2023)'!BB82)</f>
        <v>37250</v>
      </c>
      <c r="BD82" s="197">
        <f t="shared" si="11"/>
        <v>7077.5</v>
      </c>
      <c r="BE82" s="197">
        <f t="shared" si="18"/>
        <v>0</v>
      </c>
    </row>
    <row r="83" spans="1:57" s="181" customFormat="1" ht="18.75" customHeight="1">
      <c r="A83" s="178">
        <v>54</v>
      </c>
      <c r="B83" s="179" t="s">
        <v>204</v>
      </c>
      <c r="C83" s="178" t="s">
        <v>369</v>
      </c>
      <c r="D83" s="183">
        <v>7409</v>
      </c>
      <c r="E83" s="183">
        <v>13177</v>
      </c>
      <c r="F83" s="183">
        <v>10760</v>
      </c>
      <c r="G83" s="183">
        <v>12262</v>
      </c>
      <c r="H83" s="183">
        <v>7321</v>
      </c>
      <c r="I83" s="183">
        <v>12751</v>
      </c>
      <c r="J83" s="183">
        <v>12443</v>
      </c>
      <c r="K83" s="183">
        <v>20695</v>
      </c>
      <c r="L83" s="183">
        <v>12443</v>
      </c>
      <c r="M83" s="183">
        <v>10215</v>
      </c>
      <c r="N83" s="183">
        <v>5035</v>
      </c>
      <c r="O83" s="183">
        <v>11086</v>
      </c>
      <c r="P83" s="183">
        <v>13715</v>
      </c>
      <c r="Q83" s="183">
        <v>12593</v>
      </c>
      <c r="R83" s="183">
        <v>11238</v>
      </c>
      <c r="S83" s="183">
        <v>9615</v>
      </c>
      <c r="T83" s="183">
        <v>13688</v>
      </c>
      <c r="U83" s="183">
        <v>16698</v>
      </c>
      <c r="V83" s="183">
        <v>9754</v>
      </c>
      <c r="W83" s="183">
        <v>6799</v>
      </c>
      <c r="X83" s="183">
        <v>7791</v>
      </c>
      <c r="Y83" s="183">
        <v>8650</v>
      </c>
      <c r="Z83" s="183">
        <v>8484</v>
      </c>
      <c r="AA83" s="183">
        <v>11031</v>
      </c>
      <c r="AB83" s="183">
        <v>12952</v>
      </c>
      <c r="AC83" s="183">
        <v>12967</v>
      </c>
      <c r="AD83" s="183">
        <v>12883</v>
      </c>
      <c r="AG83" s="226">
        <f t="shared" si="4"/>
        <v>20695</v>
      </c>
      <c r="AH83" s="226">
        <f t="shared" si="5"/>
        <v>5035</v>
      </c>
      <c r="AI83" s="226">
        <f t="shared" si="12"/>
        <v>4028</v>
      </c>
      <c r="AJ83" s="227">
        <f t="shared" si="6"/>
        <v>0.60567792462065584</v>
      </c>
      <c r="AK83" s="226">
        <f t="shared" si="13"/>
        <v>3776.25</v>
      </c>
      <c r="AL83" s="227">
        <f t="shared" si="7"/>
        <v>0.63032305433186497</v>
      </c>
      <c r="AN83" s="210" t="b">
        <f t="shared" si="14"/>
        <v>0</v>
      </c>
      <c r="AO83" s="210" t="b">
        <f t="shared" si="19"/>
        <v>0</v>
      </c>
      <c r="AP83" s="211">
        <f t="shared" si="15"/>
        <v>69</v>
      </c>
      <c r="AQ83" s="242">
        <f t="shared" si="16"/>
        <v>9898</v>
      </c>
      <c r="AR83" s="178">
        <v>54</v>
      </c>
      <c r="AS83" s="243">
        <v>0</v>
      </c>
      <c r="AT83" s="242">
        <f t="shared" si="8"/>
        <v>0</v>
      </c>
      <c r="AU83" s="178">
        <v>54</v>
      </c>
      <c r="AV83" s="244">
        <f t="shared" si="9"/>
        <v>4028</v>
      </c>
      <c r="AW83" s="244">
        <f t="shared" si="17"/>
        <v>0</v>
      </c>
      <c r="AX83" s="213">
        <f t="shared" si="10"/>
        <v>0</v>
      </c>
      <c r="AZ83" s="194">
        <v>100039</v>
      </c>
      <c r="BA83" s="195" t="s">
        <v>636</v>
      </c>
      <c r="BB83" s="196">
        <v>11010</v>
      </c>
      <c r="BC83" s="197">
        <f>IF(C83="arrendamiento",BB83/Costo!$C$27,'Precios R9 (2023)'!BB83)</f>
        <v>11010</v>
      </c>
      <c r="BD83" s="197">
        <v>0</v>
      </c>
      <c r="BE83" s="197">
        <f t="shared" si="18"/>
        <v>0</v>
      </c>
    </row>
    <row r="84" spans="1:57" s="181" customFormat="1" ht="18.75" customHeight="1">
      <c r="A84" s="178">
        <v>55</v>
      </c>
      <c r="B84" s="179" t="s">
        <v>205</v>
      </c>
      <c r="C84" s="178" t="s">
        <v>369</v>
      </c>
      <c r="D84" s="183">
        <v>19050</v>
      </c>
      <c r="E84" s="183">
        <v>42639</v>
      </c>
      <c r="F84" s="183">
        <v>34738</v>
      </c>
      <c r="G84" s="183">
        <v>40164</v>
      </c>
      <c r="H84" s="183">
        <v>19278</v>
      </c>
      <c r="I84" s="183">
        <v>40075</v>
      </c>
      <c r="J84" s="183">
        <v>33936</v>
      </c>
      <c r="K84" s="183">
        <v>56560</v>
      </c>
      <c r="L84" s="183">
        <v>31674</v>
      </c>
      <c r="M84" s="183">
        <v>33054</v>
      </c>
      <c r="N84" s="183">
        <v>14891</v>
      </c>
      <c r="O84" s="183">
        <v>33031</v>
      </c>
      <c r="P84" s="183">
        <v>36108</v>
      </c>
      <c r="Q84" s="183">
        <v>39576</v>
      </c>
      <c r="R84" s="183">
        <v>35984</v>
      </c>
      <c r="S84" s="183">
        <v>24547</v>
      </c>
      <c r="T84" s="183">
        <v>36359</v>
      </c>
      <c r="U84" s="183">
        <v>38619</v>
      </c>
      <c r="V84" s="183">
        <v>30656</v>
      </c>
      <c r="W84" s="183">
        <v>18846</v>
      </c>
      <c r="X84" s="183">
        <v>25657</v>
      </c>
      <c r="Y84" s="183">
        <v>26495</v>
      </c>
      <c r="Z84" s="183">
        <v>23755</v>
      </c>
      <c r="AA84" s="183">
        <v>34085</v>
      </c>
      <c r="AB84" s="183">
        <v>40542</v>
      </c>
      <c r="AC84" s="183">
        <v>40753</v>
      </c>
      <c r="AD84" s="183">
        <v>38707</v>
      </c>
      <c r="AG84" s="226">
        <f t="shared" si="4"/>
        <v>56560</v>
      </c>
      <c r="AH84" s="226">
        <f t="shared" si="5"/>
        <v>14891</v>
      </c>
      <c r="AI84" s="226">
        <f t="shared" si="12"/>
        <v>11912.8</v>
      </c>
      <c r="AJ84" s="227">
        <f t="shared" si="6"/>
        <v>0.63959581291220435</v>
      </c>
      <c r="AK84" s="226">
        <f t="shared" si="13"/>
        <v>11168.25</v>
      </c>
      <c r="AL84" s="227">
        <f t="shared" si="7"/>
        <v>0.66212107460519154</v>
      </c>
      <c r="AN84" s="210" t="b">
        <f t="shared" si="14"/>
        <v>0</v>
      </c>
      <c r="AO84" s="210" t="b">
        <f t="shared" si="19"/>
        <v>0</v>
      </c>
      <c r="AP84" s="211">
        <f t="shared" si="15"/>
        <v>69</v>
      </c>
      <c r="AQ84" s="242">
        <f t="shared" si="16"/>
        <v>9898</v>
      </c>
      <c r="AR84" s="178">
        <v>55</v>
      </c>
      <c r="AS84" s="243">
        <v>0</v>
      </c>
      <c r="AT84" s="242">
        <f t="shared" si="8"/>
        <v>0</v>
      </c>
      <c r="AU84" s="178">
        <v>55</v>
      </c>
      <c r="AV84" s="244">
        <f t="shared" si="9"/>
        <v>11912.8</v>
      </c>
      <c r="AW84" s="244">
        <f t="shared" si="17"/>
        <v>0</v>
      </c>
      <c r="AX84" s="213">
        <f t="shared" si="10"/>
        <v>0</v>
      </c>
      <c r="AZ84" s="194">
        <v>100040</v>
      </c>
      <c r="BA84" s="195" t="s">
        <v>637</v>
      </c>
      <c r="BB84" s="196">
        <v>36520</v>
      </c>
      <c r="BC84" s="197">
        <f>IF(C84="arrendamiento",BB84/Costo!$C$27,'Precios R9 (2023)'!BB84)</f>
        <v>36520</v>
      </c>
      <c r="BD84" s="197">
        <v>0</v>
      </c>
      <c r="BE84" s="197">
        <f t="shared" si="18"/>
        <v>0</v>
      </c>
    </row>
    <row r="85" spans="1:57" s="181" customFormat="1" ht="18.75" customHeight="1">
      <c r="A85" s="178">
        <v>56</v>
      </c>
      <c r="B85" s="179" t="s">
        <v>57</v>
      </c>
      <c r="C85" s="178" t="s">
        <v>369</v>
      </c>
      <c r="D85" s="183">
        <v>7784</v>
      </c>
      <c r="E85" s="183">
        <v>11969</v>
      </c>
      <c r="F85" s="183">
        <v>14177</v>
      </c>
      <c r="G85" s="183">
        <v>7663</v>
      </c>
      <c r="H85" s="183">
        <v>7692</v>
      </c>
      <c r="I85" s="183">
        <v>10839</v>
      </c>
      <c r="J85" s="183">
        <v>14706</v>
      </c>
      <c r="K85" s="183">
        <v>31042</v>
      </c>
      <c r="L85" s="183">
        <v>9615</v>
      </c>
      <c r="M85" s="183">
        <v>12658</v>
      </c>
      <c r="N85" s="183">
        <v>6872</v>
      </c>
      <c r="O85" s="183">
        <v>10633</v>
      </c>
      <c r="P85" s="183">
        <v>11022</v>
      </c>
      <c r="Q85" s="183">
        <v>10703</v>
      </c>
      <c r="R85" s="183">
        <v>9556</v>
      </c>
      <c r="S85" s="183">
        <v>9955</v>
      </c>
      <c r="T85" s="183">
        <v>15190</v>
      </c>
      <c r="U85" s="183">
        <v>10209</v>
      </c>
      <c r="V85" s="183">
        <v>8291</v>
      </c>
      <c r="W85" s="183">
        <v>7527</v>
      </c>
      <c r="X85" s="183">
        <v>10096</v>
      </c>
      <c r="Y85" s="183">
        <v>8508</v>
      </c>
      <c r="Z85" s="183">
        <v>8484</v>
      </c>
      <c r="AA85" s="183">
        <v>9607</v>
      </c>
      <c r="AB85" s="183">
        <v>10939</v>
      </c>
      <c r="AC85" s="183">
        <v>11022</v>
      </c>
      <c r="AD85" s="183">
        <v>13865</v>
      </c>
      <c r="AG85" s="226">
        <f t="shared" si="4"/>
        <v>31042</v>
      </c>
      <c r="AH85" s="226">
        <f t="shared" si="5"/>
        <v>6872</v>
      </c>
      <c r="AI85" s="226">
        <f t="shared" si="12"/>
        <v>5497.6</v>
      </c>
      <c r="AJ85" s="227">
        <f t="shared" si="6"/>
        <v>0.56568178227208088</v>
      </c>
      <c r="AK85" s="226">
        <f t="shared" si="13"/>
        <v>5154</v>
      </c>
      <c r="AL85" s="227">
        <f t="shared" si="7"/>
        <v>0.59282667088007579</v>
      </c>
      <c r="AN85" s="210" t="b">
        <f t="shared" si="14"/>
        <v>0</v>
      </c>
      <c r="AO85" s="210" t="b">
        <f t="shared" si="19"/>
        <v>0</v>
      </c>
      <c r="AP85" s="211">
        <f t="shared" si="15"/>
        <v>69</v>
      </c>
      <c r="AQ85" s="242">
        <f t="shared" si="16"/>
        <v>9898</v>
      </c>
      <c r="AR85" s="178">
        <v>56</v>
      </c>
      <c r="AS85" s="243">
        <v>2</v>
      </c>
      <c r="AT85" s="242">
        <f t="shared" si="8"/>
        <v>13744</v>
      </c>
      <c r="AU85" s="178">
        <v>56</v>
      </c>
      <c r="AV85" s="244">
        <f t="shared" si="9"/>
        <v>5154</v>
      </c>
      <c r="AW85" s="244">
        <f t="shared" si="17"/>
        <v>10308</v>
      </c>
      <c r="AX85" s="213">
        <f t="shared" si="10"/>
        <v>0.59282667088007579</v>
      </c>
      <c r="AZ85" s="194">
        <v>260003</v>
      </c>
      <c r="BA85" s="195" t="s">
        <v>638</v>
      </c>
      <c r="BB85" s="196">
        <v>11750</v>
      </c>
      <c r="BC85" s="197">
        <f>IF(C85="arrendamiento",BB85/Costo!$C$27,'Precios R9 (2023)'!BB85)</f>
        <v>11750</v>
      </c>
      <c r="BD85" s="197">
        <f t="shared" ref="BD85:BD148" si="20">BC85*19%</f>
        <v>2232.5</v>
      </c>
      <c r="BE85" s="197">
        <f t="shared" si="18"/>
        <v>27965</v>
      </c>
    </row>
    <row r="86" spans="1:57" s="181" customFormat="1" ht="18.75" customHeight="1">
      <c r="A86" s="178">
        <v>57</v>
      </c>
      <c r="B86" s="179" t="s">
        <v>58</v>
      </c>
      <c r="C86" s="178" t="s">
        <v>369</v>
      </c>
      <c r="D86" s="183">
        <v>9245</v>
      </c>
      <c r="E86" s="183">
        <v>10200</v>
      </c>
      <c r="F86" s="183">
        <v>8856</v>
      </c>
      <c r="G86" s="183">
        <v>9308</v>
      </c>
      <c r="H86" s="183">
        <v>9355</v>
      </c>
      <c r="I86" s="183">
        <v>13485</v>
      </c>
      <c r="J86" s="183">
        <v>10746</v>
      </c>
      <c r="K86" s="183">
        <v>17776</v>
      </c>
      <c r="L86" s="183">
        <v>6561</v>
      </c>
      <c r="M86" s="183">
        <v>7907</v>
      </c>
      <c r="N86" s="183">
        <v>6984</v>
      </c>
      <c r="O86" s="183">
        <v>10294</v>
      </c>
      <c r="P86" s="183">
        <v>9255</v>
      </c>
      <c r="Q86" s="183">
        <v>13318</v>
      </c>
      <c r="R86" s="183">
        <v>9027</v>
      </c>
      <c r="S86" s="183">
        <v>10181</v>
      </c>
      <c r="T86" s="183">
        <v>9489</v>
      </c>
      <c r="U86" s="183">
        <v>8077</v>
      </c>
      <c r="V86" s="183">
        <v>10316</v>
      </c>
      <c r="W86" s="183">
        <v>6731</v>
      </c>
      <c r="X86" s="183">
        <v>15263</v>
      </c>
      <c r="Y86" s="183">
        <v>8927</v>
      </c>
      <c r="Z86" s="183">
        <v>8484</v>
      </c>
      <c r="AA86" s="183">
        <v>10324</v>
      </c>
      <c r="AB86" s="183">
        <v>13654</v>
      </c>
      <c r="AC86" s="183">
        <v>13715</v>
      </c>
      <c r="AD86" s="183">
        <v>10766</v>
      </c>
      <c r="AG86" s="226">
        <f t="shared" si="4"/>
        <v>17776</v>
      </c>
      <c r="AH86" s="226">
        <f t="shared" si="5"/>
        <v>6561</v>
      </c>
      <c r="AI86" s="226">
        <f t="shared" si="12"/>
        <v>5248.8</v>
      </c>
      <c r="AJ86" s="227">
        <f t="shared" si="6"/>
        <v>0.33618312887315038</v>
      </c>
      <c r="AK86" s="226">
        <f t="shared" si="13"/>
        <v>4920.75</v>
      </c>
      <c r="AL86" s="227">
        <f t="shared" si="7"/>
        <v>0.37767168331857848</v>
      </c>
      <c r="AN86" s="210" t="b">
        <f t="shared" si="14"/>
        <v>0</v>
      </c>
      <c r="AO86" s="210" t="b">
        <f t="shared" si="19"/>
        <v>0</v>
      </c>
      <c r="AP86" s="211">
        <f t="shared" si="15"/>
        <v>69</v>
      </c>
      <c r="AQ86" s="242">
        <f t="shared" si="16"/>
        <v>9898</v>
      </c>
      <c r="AR86" s="178">
        <v>57</v>
      </c>
      <c r="AS86" s="243">
        <v>0</v>
      </c>
      <c r="AT86" s="242">
        <f t="shared" si="8"/>
        <v>0</v>
      </c>
      <c r="AU86" s="178">
        <v>57</v>
      </c>
      <c r="AV86" s="244">
        <f t="shared" si="9"/>
        <v>5248.8</v>
      </c>
      <c r="AW86" s="244">
        <f t="shared" si="17"/>
        <v>0</v>
      </c>
      <c r="AX86" s="213">
        <f t="shared" si="10"/>
        <v>0</v>
      </c>
      <c r="AZ86" s="194">
        <v>380008</v>
      </c>
      <c r="BA86" s="195" t="s">
        <v>543</v>
      </c>
      <c r="BB86" s="196">
        <v>7750</v>
      </c>
      <c r="BC86" s="197">
        <f>IF(C86="arrendamiento",BB86/Costo!$C$27,'Precios R9 (2023)'!BB86)</f>
        <v>7750</v>
      </c>
      <c r="BD86" s="197">
        <f t="shared" si="20"/>
        <v>1472.5</v>
      </c>
      <c r="BE86" s="197">
        <f t="shared" si="18"/>
        <v>0</v>
      </c>
    </row>
    <row r="87" spans="1:57" s="181" customFormat="1" ht="18.75" customHeight="1">
      <c r="A87" s="178">
        <v>58</v>
      </c>
      <c r="B87" s="179" t="s">
        <v>59</v>
      </c>
      <c r="C87" s="178" t="s">
        <v>369</v>
      </c>
      <c r="D87" s="183">
        <v>13006</v>
      </c>
      <c r="E87" s="183">
        <v>20692</v>
      </c>
      <c r="F87" s="183">
        <v>9056</v>
      </c>
      <c r="G87" s="183">
        <v>35783</v>
      </c>
      <c r="H87" s="183">
        <v>12852</v>
      </c>
      <c r="I87" s="183">
        <v>39912</v>
      </c>
      <c r="J87" s="183">
        <v>28280</v>
      </c>
      <c r="K87" s="183">
        <v>16383</v>
      </c>
      <c r="L87" s="183">
        <v>12443</v>
      </c>
      <c r="M87" s="183">
        <v>8086</v>
      </c>
      <c r="N87" s="183">
        <v>7190</v>
      </c>
      <c r="O87" s="183">
        <v>25113</v>
      </c>
      <c r="P87" s="183">
        <v>27212</v>
      </c>
      <c r="Q87" s="183">
        <v>39416</v>
      </c>
      <c r="R87" s="183">
        <v>29731</v>
      </c>
      <c r="S87" s="183">
        <v>28054</v>
      </c>
      <c r="T87" s="183">
        <v>19909</v>
      </c>
      <c r="U87" s="183">
        <v>34840</v>
      </c>
      <c r="V87" s="183">
        <v>30531</v>
      </c>
      <c r="W87" s="183">
        <v>27102</v>
      </c>
      <c r="X87" s="183">
        <v>38440</v>
      </c>
      <c r="Y87" s="183">
        <v>16439</v>
      </c>
      <c r="Z87" s="183">
        <v>31730</v>
      </c>
      <c r="AA87" s="183">
        <v>22812</v>
      </c>
      <c r="AB87" s="183">
        <v>40339</v>
      </c>
      <c r="AC87" s="183">
        <v>40587</v>
      </c>
      <c r="AD87" s="183">
        <v>31633</v>
      </c>
      <c r="AG87" s="226">
        <f t="shared" si="4"/>
        <v>40587</v>
      </c>
      <c r="AH87" s="226">
        <f t="shared" si="5"/>
        <v>7190</v>
      </c>
      <c r="AI87" s="226">
        <f t="shared" si="12"/>
        <v>5752</v>
      </c>
      <c r="AJ87" s="227">
        <f t="shared" si="6"/>
        <v>0.28864704427405397</v>
      </c>
      <c r="AK87" s="226">
        <f t="shared" si="13"/>
        <v>5392.5</v>
      </c>
      <c r="AL87" s="227">
        <f t="shared" si="7"/>
        <v>0.3331066040069256</v>
      </c>
      <c r="AN87" s="210" t="b">
        <f t="shared" si="14"/>
        <v>0</v>
      </c>
      <c r="AO87" s="210" t="b">
        <f t="shared" si="19"/>
        <v>0</v>
      </c>
      <c r="AP87" s="211">
        <f t="shared" si="15"/>
        <v>69</v>
      </c>
      <c r="AQ87" s="242">
        <f t="shared" si="16"/>
        <v>9898</v>
      </c>
      <c r="AR87" s="178">
        <v>58</v>
      </c>
      <c r="AS87" s="243">
        <v>0</v>
      </c>
      <c r="AT87" s="242">
        <f t="shared" si="8"/>
        <v>0</v>
      </c>
      <c r="AU87" s="178">
        <v>58</v>
      </c>
      <c r="AV87" s="244">
        <f t="shared" si="9"/>
        <v>5752</v>
      </c>
      <c r="AW87" s="244">
        <f t="shared" si="17"/>
        <v>0</v>
      </c>
      <c r="AX87" s="213">
        <f t="shared" si="10"/>
        <v>0</v>
      </c>
      <c r="AZ87" s="194"/>
      <c r="BA87" s="195" t="s">
        <v>708</v>
      </c>
      <c r="BB87" s="196">
        <v>7148</v>
      </c>
      <c r="BC87" s="197">
        <f>IF(C87="arrendamiento",BB87/Costo!$C$27,'Precios R9 (2023)'!BB87)</f>
        <v>7148</v>
      </c>
      <c r="BD87" s="197">
        <f t="shared" si="20"/>
        <v>1358.1200000000001</v>
      </c>
      <c r="BE87" s="197">
        <f t="shared" si="18"/>
        <v>0</v>
      </c>
    </row>
    <row r="88" spans="1:57" s="181" customFormat="1" ht="18.75" customHeight="1">
      <c r="A88" s="178">
        <v>59</v>
      </c>
      <c r="B88" s="179" t="s">
        <v>60</v>
      </c>
      <c r="C88" s="178" t="s">
        <v>369</v>
      </c>
      <c r="D88" s="183">
        <v>13153</v>
      </c>
      <c r="E88" s="183">
        <v>4701</v>
      </c>
      <c r="F88" s="183">
        <v>9315</v>
      </c>
      <c r="G88" s="183">
        <v>7006</v>
      </c>
      <c r="H88" s="183">
        <v>13310</v>
      </c>
      <c r="I88" s="183">
        <v>17980</v>
      </c>
      <c r="J88" s="183">
        <v>13009</v>
      </c>
      <c r="K88" s="183">
        <v>14382</v>
      </c>
      <c r="L88" s="183">
        <v>12047</v>
      </c>
      <c r="M88" s="183">
        <v>8317</v>
      </c>
      <c r="N88" s="183">
        <v>5757</v>
      </c>
      <c r="O88" s="183">
        <v>11312</v>
      </c>
      <c r="P88" s="183">
        <v>11303</v>
      </c>
      <c r="Q88" s="183">
        <v>17756</v>
      </c>
      <c r="R88" s="183">
        <v>15188</v>
      </c>
      <c r="S88" s="183">
        <v>19344</v>
      </c>
      <c r="T88" s="183">
        <v>13252</v>
      </c>
      <c r="U88" s="183">
        <v>17789</v>
      </c>
      <c r="V88" s="183">
        <v>13754</v>
      </c>
      <c r="W88" s="183">
        <v>10769</v>
      </c>
      <c r="X88" s="183">
        <v>11779</v>
      </c>
      <c r="Y88" s="183">
        <v>10303</v>
      </c>
      <c r="Z88" s="183">
        <v>13574</v>
      </c>
      <c r="AA88" s="183">
        <v>12636</v>
      </c>
      <c r="AB88" s="183">
        <v>18144</v>
      </c>
      <c r="AC88" s="183">
        <v>18285</v>
      </c>
      <c r="AD88" s="183">
        <v>13104</v>
      </c>
      <c r="AG88" s="226">
        <f t="shared" si="4"/>
        <v>19344</v>
      </c>
      <c r="AH88" s="226">
        <f t="shared" si="5"/>
        <v>4701</v>
      </c>
      <c r="AI88" s="226">
        <f t="shared" si="12"/>
        <v>3760.8</v>
      </c>
      <c r="AJ88" s="227">
        <f t="shared" si="6"/>
        <v>0.54781772273656371</v>
      </c>
      <c r="AK88" s="226">
        <f t="shared" si="13"/>
        <v>3525.75</v>
      </c>
      <c r="AL88" s="227">
        <f t="shared" si="7"/>
        <v>0.57607911506552845</v>
      </c>
      <c r="AN88" s="210" t="b">
        <f t="shared" si="14"/>
        <v>0</v>
      </c>
      <c r="AO88" s="210" t="b">
        <f t="shared" si="19"/>
        <v>0</v>
      </c>
      <c r="AP88" s="211">
        <f t="shared" si="15"/>
        <v>69</v>
      </c>
      <c r="AQ88" s="242">
        <f t="shared" si="16"/>
        <v>9898</v>
      </c>
      <c r="AR88" s="178">
        <v>59</v>
      </c>
      <c r="AS88" s="243">
        <v>0</v>
      </c>
      <c r="AT88" s="242">
        <f t="shared" si="8"/>
        <v>0</v>
      </c>
      <c r="AU88" s="178">
        <v>59</v>
      </c>
      <c r="AV88" s="244">
        <f t="shared" si="9"/>
        <v>3760.8</v>
      </c>
      <c r="AW88" s="244">
        <f t="shared" si="17"/>
        <v>0</v>
      </c>
      <c r="AX88" s="213">
        <f t="shared" si="10"/>
        <v>0</v>
      </c>
      <c r="AZ88" s="194"/>
      <c r="BA88" s="195" t="s">
        <v>709</v>
      </c>
      <c r="BB88" s="196">
        <v>7352</v>
      </c>
      <c r="BC88" s="197">
        <f>IF(C88="arrendamiento",BB88/Costo!$C$27,'Precios R9 (2023)'!BB88)</f>
        <v>7352</v>
      </c>
      <c r="BD88" s="197">
        <f t="shared" si="20"/>
        <v>1396.88</v>
      </c>
      <c r="BE88" s="197">
        <f t="shared" si="18"/>
        <v>0</v>
      </c>
    </row>
    <row r="89" spans="1:57" s="181" customFormat="1" ht="18.75" customHeight="1">
      <c r="A89" s="178">
        <v>60</v>
      </c>
      <c r="B89" s="179" t="s">
        <v>61</v>
      </c>
      <c r="C89" s="178" t="s">
        <v>369</v>
      </c>
      <c r="D89" s="183">
        <v>7409</v>
      </c>
      <c r="E89" s="183">
        <v>11531</v>
      </c>
      <c r="F89" s="183">
        <v>8815</v>
      </c>
      <c r="G89" s="183">
        <v>13725</v>
      </c>
      <c r="H89" s="183">
        <v>7321</v>
      </c>
      <c r="I89" s="183">
        <v>11165</v>
      </c>
      <c r="J89" s="183">
        <v>13461</v>
      </c>
      <c r="K89" s="183">
        <v>32767</v>
      </c>
      <c r="L89" s="183">
        <v>12443</v>
      </c>
      <c r="M89" s="183">
        <v>8495</v>
      </c>
      <c r="N89" s="183">
        <v>5512</v>
      </c>
      <c r="O89" s="183">
        <v>13348</v>
      </c>
      <c r="P89" s="183">
        <v>11905</v>
      </c>
      <c r="Q89" s="183">
        <v>11025</v>
      </c>
      <c r="R89" s="183">
        <v>14416</v>
      </c>
      <c r="S89" s="183">
        <v>10068</v>
      </c>
      <c r="T89" s="183">
        <v>11821</v>
      </c>
      <c r="U89" s="183">
        <v>9901</v>
      </c>
      <c r="V89" s="183">
        <v>8541</v>
      </c>
      <c r="W89" s="183">
        <v>7760</v>
      </c>
      <c r="X89" s="183">
        <v>19350</v>
      </c>
      <c r="Y89" s="183">
        <v>9753</v>
      </c>
      <c r="Z89" s="183">
        <v>8484</v>
      </c>
      <c r="AA89" s="183">
        <v>9466</v>
      </c>
      <c r="AB89" s="183">
        <v>11335</v>
      </c>
      <c r="AC89" s="183">
        <v>11353</v>
      </c>
      <c r="AD89" s="183">
        <v>13140</v>
      </c>
      <c r="AG89" s="226">
        <f t="shared" si="4"/>
        <v>32767</v>
      </c>
      <c r="AH89" s="226">
        <f t="shared" si="5"/>
        <v>5512</v>
      </c>
      <c r="AI89" s="226">
        <f t="shared" si="12"/>
        <v>4409.6000000000004</v>
      </c>
      <c r="AJ89" s="227">
        <f t="shared" si="6"/>
        <v>0.48091818716892287</v>
      </c>
      <c r="AK89" s="226">
        <f t="shared" si="13"/>
        <v>4134</v>
      </c>
      <c r="AL89" s="227">
        <f t="shared" si="7"/>
        <v>0.51336080047086519</v>
      </c>
      <c r="AN89" s="210" t="b">
        <f t="shared" si="14"/>
        <v>0</v>
      </c>
      <c r="AO89" s="210" t="b">
        <f t="shared" si="19"/>
        <v>0</v>
      </c>
      <c r="AP89" s="211">
        <f t="shared" si="15"/>
        <v>69</v>
      </c>
      <c r="AQ89" s="242">
        <f t="shared" si="16"/>
        <v>9898</v>
      </c>
      <c r="AR89" s="178">
        <v>60</v>
      </c>
      <c r="AS89" s="243">
        <v>5</v>
      </c>
      <c r="AT89" s="242">
        <f t="shared" si="8"/>
        <v>27560</v>
      </c>
      <c r="AU89" s="178">
        <v>60</v>
      </c>
      <c r="AV89" s="244">
        <f t="shared" si="9"/>
        <v>4134</v>
      </c>
      <c r="AW89" s="244">
        <f t="shared" si="17"/>
        <v>20670</v>
      </c>
      <c r="AX89" s="213">
        <f t="shared" si="10"/>
        <v>0.51336080047086519</v>
      </c>
      <c r="AZ89" s="194">
        <v>120001</v>
      </c>
      <c r="BA89" s="195" t="s">
        <v>639</v>
      </c>
      <c r="BB89" s="196">
        <v>8490</v>
      </c>
      <c r="BC89" s="197">
        <f>IF(C89="arrendamiento",BB89/Costo!$C$27,'Precios R9 (2023)'!BB89)</f>
        <v>8490</v>
      </c>
      <c r="BD89" s="197">
        <f t="shared" si="20"/>
        <v>1613.1</v>
      </c>
      <c r="BE89" s="197">
        <f t="shared" si="18"/>
        <v>50515.5</v>
      </c>
    </row>
    <row r="90" spans="1:57" s="181" customFormat="1" ht="18.75" customHeight="1">
      <c r="A90" s="178">
        <v>61</v>
      </c>
      <c r="B90" s="179" t="s">
        <v>62</v>
      </c>
      <c r="C90" s="178" t="s">
        <v>369</v>
      </c>
      <c r="D90" s="183">
        <v>11949</v>
      </c>
      <c r="E90" s="183">
        <v>12338</v>
      </c>
      <c r="F90" s="183">
        <v>9236</v>
      </c>
      <c r="G90" s="183">
        <v>11297</v>
      </c>
      <c r="H90" s="183">
        <v>12092</v>
      </c>
      <c r="I90" s="183">
        <v>14237</v>
      </c>
      <c r="J90" s="183">
        <v>13688</v>
      </c>
      <c r="K90" s="183">
        <v>19392</v>
      </c>
      <c r="L90" s="183">
        <v>9389</v>
      </c>
      <c r="M90" s="183">
        <v>8246</v>
      </c>
      <c r="N90" s="183">
        <v>7353</v>
      </c>
      <c r="O90" s="183">
        <v>12330</v>
      </c>
      <c r="P90" s="183">
        <v>13943</v>
      </c>
      <c r="Q90" s="183">
        <v>14061</v>
      </c>
      <c r="R90" s="183">
        <v>11155</v>
      </c>
      <c r="S90" s="183">
        <v>13235</v>
      </c>
      <c r="T90" s="183">
        <v>10797</v>
      </c>
      <c r="U90" s="183">
        <v>12890</v>
      </c>
      <c r="V90" s="183">
        <v>10890</v>
      </c>
      <c r="W90" s="183">
        <v>9888</v>
      </c>
      <c r="X90" s="183">
        <v>10419</v>
      </c>
      <c r="Y90" s="183">
        <v>13930</v>
      </c>
      <c r="Z90" s="183">
        <v>11029</v>
      </c>
      <c r="AA90" s="183">
        <v>13123</v>
      </c>
      <c r="AB90" s="183">
        <v>14434</v>
      </c>
      <c r="AC90" s="183">
        <v>14477</v>
      </c>
      <c r="AD90" s="183">
        <v>13190</v>
      </c>
      <c r="AG90" s="226">
        <f t="shared" si="4"/>
        <v>19392</v>
      </c>
      <c r="AH90" s="226">
        <f t="shared" si="5"/>
        <v>7353</v>
      </c>
      <c r="AI90" s="226">
        <f t="shared" si="12"/>
        <v>5882.4</v>
      </c>
      <c r="AJ90" s="227">
        <f t="shared" si="6"/>
        <v>0.28663594470046083</v>
      </c>
      <c r="AK90" s="226">
        <f t="shared" si="13"/>
        <v>5514.75</v>
      </c>
      <c r="AL90" s="227">
        <f t="shared" si="7"/>
        <v>0.33122119815668205</v>
      </c>
      <c r="AN90" s="210" t="b">
        <f t="shared" si="14"/>
        <v>0</v>
      </c>
      <c r="AO90" s="210" t="b">
        <f t="shared" si="19"/>
        <v>0</v>
      </c>
      <c r="AP90" s="211">
        <f t="shared" si="15"/>
        <v>69</v>
      </c>
      <c r="AQ90" s="242">
        <f t="shared" si="16"/>
        <v>9898</v>
      </c>
      <c r="AR90" s="178">
        <v>61</v>
      </c>
      <c r="AS90" s="243">
        <v>2</v>
      </c>
      <c r="AT90" s="242">
        <f t="shared" si="8"/>
        <v>14706</v>
      </c>
      <c r="AU90" s="178">
        <v>61</v>
      </c>
      <c r="AV90" s="244">
        <f t="shared" si="9"/>
        <v>5514.75</v>
      </c>
      <c r="AW90" s="244">
        <f t="shared" si="17"/>
        <v>11029.5</v>
      </c>
      <c r="AX90" s="213">
        <f t="shared" si="10"/>
        <v>0.33122119815668205</v>
      </c>
      <c r="AZ90" s="194">
        <v>390009</v>
      </c>
      <c r="BA90" s="195" t="s">
        <v>589</v>
      </c>
      <c r="BB90" s="196">
        <v>7430</v>
      </c>
      <c r="BC90" s="197">
        <f>IF(C90="arrendamiento",BB90/Costo!$C$27,'Precios R9 (2023)'!BB90)</f>
        <v>7430</v>
      </c>
      <c r="BD90" s="197">
        <f t="shared" si="20"/>
        <v>1411.7</v>
      </c>
      <c r="BE90" s="197">
        <f t="shared" si="18"/>
        <v>17683.400000000001</v>
      </c>
    </row>
    <row r="91" spans="1:57" s="181" customFormat="1" ht="18.75" customHeight="1">
      <c r="A91" s="178">
        <v>62</v>
      </c>
      <c r="B91" s="179" t="s">
        <v>63</v>
      </c>
      <c r="C91" s="178" t="s">
        <v>369</v>
      </c>
      <c r="D91" s="183">
        <v>20274</v>
      </c>
      <c r="E91" s="183">
        <v>16394</v>
      </c>
      <c r="F91" s="183">
        <v>13227</v>
      </c>
      <c r="G91" s="183">
        <v>18716</v>
      </c>
      <c r="H91" s="183">
        <v>20034</v>
      </c>
      <c r="I91" s="183">
        <v>21498</v>
      </c>
      <c r="J91" s="183">
        <v>22511</v>
      </c>
      <c r="K91" s="183">
        <v>31905</v>
      </c>
      <c r="L91" s="183">
        <v>9276</v>
      </c>
      <c r="M91" s="183">
        <v>11810</v>
      </c>
      <c r="N91" s="183">
        <v>10579</v>
      </c>
      <c r="O91" s="183">
        <v>21832</v>
      </c>
      <c r="P91" s="183">
        <v>20278</v>
      </c>
      <c r="Q91" s="183">
        <v>21231</v>
      </c>
      <c r="R91" s="183">
        <v>21722</v>
      </c>
      <c r="S91" s="183">
        <v>20814</v>
      </c>
      <c r="T91" s="183">
        <v>20271</v>
      </c>
      <c r="U91" s="183">
        <v>14253</v>
      </c>
      <c r="V91" s="183">
        <v>16446</v>
      </c>
      <c r="W91" s="183">
        <v>11878</v>
      </c>
      <c r="X91" s="183">
        <v>13581</v>
      </c>
      <c r="Y91" s="183">
        <v>19133</v>
      </c>
      <c r="Z91" s="183">
        <v>17816</v>
      </c>
      <c r="AA91" s="183">
        <v>18739</v>
      </c>
      <c r="AB91" s="183">
        <v>21821</v>
      </c>
      <c r="AC91" s="183">
        <v>21862</v>
      </c>
      <c r="AD91" s="183">
        <v>22164</v>
      </c>
      <c r="AG91" s="226">
        <f t="shared" si="4"/>
        <v>31905</v>
      </c>
      <c r="AH91" s="226">
        <f t="shared" si="5"/>
        <v>9276</v>
      </c>
      <c r="AI91" s="226">
        <f t="shared" si="12"/>
        <v>7420.8</v>
      </c>
      <c r="AJ91" s="227">
        <f t="shared" si="6"/>
        <v>0.37165114309906855</v>
      </c>
      <c r="AK91" s="226">
        <f t="shared" si="13"/>
        <v>6957</v>
      </c>
      <c r="AL91" s="227">
        <f t="shared" si="7"/>
        <v>0.41092294665537676</v>
      </c>
      <c r="AN91" s="210" t="b">
        <f t="shared" si="14"/>
        <v>0</v>
      </c>
      <c r="AO91" s="210" t="b">
        <f t="shared" si="19"/>
        <v>0</v>
      </c>
      <c r="AP91" s="211">
        <f t="shared" si="15"/>
        <v>69</v>
      </c>
      <c r="AQ91" s="242">
        <f t="shared" si="16"/>
        <v>9898</v>
      </c>
      <c r="AR91" s="178">
        <v>62</v>
      </c>
      <c r="AS91" s="243">
        <v>2</v>
      </c>
      <c r="AT91" s="242">
        <f t="shared" si="8"/>
        <v>18552</v>
      </c>
      <c r="AU91" s="178">
        <v>62</v>
      </c>
      <c r="AV91" s="244">
        <f t="shared" si="9"/>
        <v>6957</v>
      </c>
      <c r="AW91" s="244">
        <f t="shared" si="17"/>
        <v>13914</v>
      </c>
      <c r="AX91" s="213">
        <f t="shared" si="10"/>
        <v>0.41092294665537676</v>
      </c>
      <c r="AZ91" s="194">
        <v>410004</v>
      </c>
      <c r="BA91" s="195" t="s">
        <v>590</v>
      </c>
      <c r="BB91" s="196">
        <v>10790</v>
      </c>
      <c r="BC91" s="197">
        <f>IF(C91="arrendamiento",BB91/Costo!$C$27,'Precios R9 (2023)'!BB91)</f>
        <v>10790</v>
      </c>
      <c r="BD91" s="197">
        <f t="shared" si="20"/>
        <v>2050.1</v>
      </c>
      <c r="BE91" s="197">
        <f t="shared" si="18"/>
        <v>25680.2</v>
      </c>
    </row>
    <row r="92" spans="1:57" s="181" customFormat="1" ht="18.75" customHeight="1">
      <c r="A92" s="178">
        <v>63</v>
      </c>
      <c r="B92" s="179" t="s">
        <v>64</v>
      </c>
      <c r="C92" s="178" t="s">
        <v>369</v>
      </c>
      <c r="D92" s="183">
        <v>22896</v>
      </c>
      <c r="E92" s="183">
        <v>16394</v>
      </c>
      <c r="F92" s="183">
        <v>13227</v>
      </c>
      <c r="G92" s="183">
        <v>15113</v>
      </c>
      <c r="H92" s="183">
        <v>23170</v>
      </c>
      <c r="I92" s="183">
        <v>23203</v>
      </c>
      <c r="J92" s="183">
        <v>22511</v>
      </c>
      <c r="K92" s="183">
        <v>37006</v>
      </c>
      <c r="L92" s="183">
        <v>12669</v>
      </c>
      <c r="M92" s="183">
        <v>11810</v>
      </c>
      <c r="N92" s="183">
        <v>10579</v>
      </c>
      <c r="O92" s="183">
        <v>21267</v>
      </c>
      <c r="P92" s="183">
        <v>18574</v>
      </c>
      <c r="Q92" s="183">
        <v>22915</v>
      </c>
      <c r="R92" s="183">
        <v>22573</v>
      </c>
      <c r="S92" s="183">
        <v>21945</v>
      </c>
      <c r="T92" s="183">
        <v>20271</v>
      </c>
      <c r="U92" s="183">
        <v>14253</v>
      </c>
      <c r="V92" s="183">
        <v>17750</v>
      </c>
      <c r="W92" s="183">
        <v>11878</v>
      </c>
      <c r="X92" s="183">
        <v>13581</v>
      </c>
      <c r="Y92" s="183">
        <v>18631</v>
      </c>
      <c r="Z92" s="183">
        <v>17816</v>
      </c>
      <c r="AA92" s="183">
        <v>20197</v>
      </c>
      <c r="AB92" s="183">
        <v>23450</v>
      </c>
      <c r="AC92" s="183">
        <v>23596</v>
      </c>
      <c r="AD92" s="183">
        <v>21719</v>
      </c>
      <c r="AG92" s="226">
        <f t="shared" si="4"/>
        <v>37006</v>
      </c>
      <c r="AH92" s="226">
        <f t="shared" si="5"/>
        <v>10579</v>
      </c>
      <c r="AI92" s="226">
        <f t="shared" si="12"/>
        <v>8463.2000000000007</v>
      </c>
      <c r="AJ92" s="227">
        <f t="shared" si="6"/>
        <v>0.28338696020321752</v>
      </c>
      <c r="AK92" s="226">
        <f t="shared" si="13"/>
        <v>7934.25</v>
      </c>
      <c r="AL92" s="227">
        <f t="shared" si="7"/>
        <v>0.32817527519051648</v>
      </c>
      <c r="AN92" s="210" t="b">
        <f t="shared" si="14"/>
        <v>0</v>
      </c>
      <c r="AO92" s="210" t="b">
        <f t="shared" si="19"/>
        <v>0</v>
      </c>
      <c r="AP92" s="211">
        <f t="shared" si="15"/>
        <v>69</v>
      </c>
      <c r="AQ92" s="242">
        <f t="shared" si="16"/>
        <v>9898</v>
      </c>
      <c r="AR92" s="178">
        <v>63</v>
      </c>
      <c r="AS92" s="243">
        <v>0</v>
      </c>
      <c r="AT92" s="242">
        <f t="shared" si="8"/>
        <v>0</v>
      </c>
      <c r="AU92" s="178">
        <v>63</v>
      </c>
      <c r="AV92" s="244">
        <f t="shared" si="9"/>
        <v>8463.2000000000007</v>
      </c>
      <c r="AW92" s="244">
        <f t="shared" si="17"/>
        <v>0</v>
      </c>
      <c r="AX92" s="213">
        <f t="shared" si="10"/>
        <v>0</v>
      </c>
      <c r="AZ92" s="194">
        <v>410005</v>
      </c>
      <c r="BA92" s="195" t="s">
        <v>591</v>
      </c>
      <c r="BB92" s="196">
        <v>10790</v>
      </c>
      <c r="BC92" s="197">
        <f>IF(C92="arrendamiento",BB92/Costo!$C$27,'Precios R9 (2023)'!BB92)</f>
        <v>10790</v>
      </c>
      <c r="BD92" s="197">
        <f t="shared" si="20"/>
        <v>2050.1</v>
      </c>
      <c r="BE92" s="197">
        <f t="shared" si="18"/>
        <v>0</v>
      </c>
    </row>
    <row r="93" spans="1:57" s="181" customFormat="1" ht="18.75" customHeight="1">
      <c r="A93" s="178">
        <v>64</v>
      </c>
      <c r="B93" s="179" t="s">
        <v>65</v>
      </c>
      <c r="C93" s="178" t="s">
        <v>369</v>
      </c>
      <c r="D93" s="183">
        <v>4277</v>
      </c>
      <c r="E93" s="183">
        <v>6209</v>
      </c>
      <c r="F93" s="183">
        <v>2661</v>
      </c>
      <c r="G93" s="183">
        <v>3564</v>
      </c>
      <c r="H93" s="183">
        <v>4226</v>
      </c>
      <c r="I93" s="183">
        <v>5163</v>
      </c>
      <c r="J93" s="183">
        <v>5090</v>
      </c>
      <c r="K93" s="183">
        <v>12934</v>
      </c>
      <c r="L93" s="183">
        <v>3959</v>
      </c>
      <c r="M93" s="183">
        <v>2670</v>
      </c>
      <c r="N93" s="183">
        <v>1145</v>
      </c>
      <c r="O93" s="183">
        <v>3959</v>
      </c>
      <c r="P93" s="183">
        <v>5509</v>
      </c>
      <c r="Q93" s="183">
        <v>5099</v>
      </c>
      <c r="R93" s="183">
        <v>3882</v>
      </c>
      <c r="S93" s="183">
        <v>4638</v>
      </c>
      <c r="T93" s="183">
        <v>4355</v>
      </c>
      <c r="U93" s="183">
        <v>6834</v>
      </c>
      <c r="V93" s="183">
        <v>3950</v>
      </c>
      <c r="W93" s="183">
        <v>4469</v>
      </c>
      <c r="X93" s="183">
        <v>4207</v>
      </c>
      <c r="Y93" s="183">
        <v>3870</v>
      </c>
      <c r="Z93" s="183">
        <v>3903</v>
      </c>
      <c r="AA93" s="183">
        <v>6675</v>
      </c>
      <c r="AB93" s="183">
        <v>5237</v>
      </c>
      <c r="AC93" s="183">
        <v>5251</v>
      </c>
      <c r="AD93" s="183">
        <v>3891</v>
      </c>
      <c r="AG93" s="226">
        <f t="shared" si="4"/>
        <v>12934</v>
      </c>
      <c r="AH93" s="226">
        <f t="shared" si="5"/>
        <v>1145</v>
      </c>
      <c r="AI93" s="226">
        <f t="shared" si="12"/>
        <v>916</v>
      </c>
      <c r="AJ93" s="227">
        <f t="shared" si="6"/>
        <v>0.65692883895131082</v>
      </c>
      <c r="AK93" s="226">
        <f t="shared" si="13"/>
        <v>858.75</v>
      </c>
      <c r="AL93" s="227">
        <f t="shared" si="7"/>
        <v>0.67837078651685401</v>
      </c>
      <c r="AN93" s="210" t="b">
        <f t="shared" si="14"/>
        <v>0</v>
      </c>
      <c r="AO93" s="210" t="b">
        <f t="shared" si="19"/>
        <v>0</v>
      </c>
      <c r="AP93" s="211">
        <f t="shared" si="15"/>
        <v>69</v>
      </c>
      <c r="AQ93" s="242">
        <f t="shared" si="16"/>
        <v>9898</v>
      </c>
      <c r="AR93" s="178">
        <v>64</v>
      </c>
      <c r="AS93" s="243">
        <v>1</v>
      </c>
      <c r="AT93" s="242">
        <f t="shared" si="8"/>
        <v>1145</v>
      </c>
      <c r="AU93" s="178">
        <v>64</v>
      </c>
      <c r="AV93" s="244">
        <f t="shared" si="9"/>
        <v>916</v>
      </c>
      <c r="AW93" s="244">
        <f t="shared" si="17"/>
        <v>916</v>
      </c>
      <c r="AX93" s="213">
        <f t="shared" si="10"/>
        <v>0.65692883895131082</v>
      </c>
      <c r="AZ93" s="194">
        <v>380029</v>
      </c>
      <c r="BA93" s="195" t="s">
        <v>544</v>
      </c>
      <c r="BB93" s="196">
        <v>2650</v>
      </c>
      <c r="BC93" s="197">
        <f>IF(C93="arrendamiento",BB93/Costo!$C$27,'Precios R9 (2023)'!BB93)</f>
        <v>2650</v>
      </c>
      <c r="BD93" s="197">
        <f t="shared" si="20"/>
        <v>503.5</v>
      </c>
      <c r="BE93" s="197">
        <f t="shared" si="18"/>
        <v>3153.5</v>
      </c>
    </row>
    <row r="94" spans="1:57" s="181" customFormat="1" ht="18.75" customHeight="1">
      <c r="A94" s="178">
        <v>65</v>
      </c>
      <c r="B94" s="179" t="s">
        <v>66</v>
      </c>
      <c r="C94" s="178" t="s">
        <v>369</v>
      </c>
      <c r="D94" s="183">
        <v>14490</v>
      </c>
      <c r="E94" s="183">
        <v>14372</v>
      </c>
      <c r="F94" s="183">
        <v>10668</v>
      </c>
      <c r="G94" s="183">
        <v>10603</v>
      </c>
      <c r="H94" s="183">
        <v>14664</v>
      </c>
      <c r="I94" s="183">
        <v>15894</v>
      </c>
      <c r="J94" s="183">
        <v>14706</v>
      </c>
      <c r="K94" s="183">
        <v>15352</v>
      </c>
      <c r="L94" s="183">
        <v>8258</v>
      </c>
      <c r="M94" s="183">
        <v>11906</v>
      </c>
      <c r="N94" s="183">
        <v>1414</v>
      </c>
      <c r="O94" s="183">
        <v>10181</v>
      </c>
      <c r="P94" s="183">
        <v>15138</v>
      </c>
      <c r="Q94" s="183">
        <v>15698</v>
      </c>
      <c r="R94" s="183">
        <v>11538</v>
      </c>
      <c r="S94" s="183">
        <v>15158</v>
      </c>
      <c r="T94" s="183">
        <v>13097</v>
      </c>
      <c r="U94" s="183">
        <v>15830</v>
      </c>
      <c r="V94" s="183">
        <v>12159</v>
      </c>
      <c r="W94" s="183">
        <v>11225</v>
      </c>
      <c r="X94" s="183">
        <v>10938</v>
      </c>
      <c r="Y94" s="183">
        <v>8932</v>
      </c>
      <c r="Z94" s="183">
        <v>10690</v>
      </c>
      <c r="AA94" s="183">
        <v>13488</v>
      </c>
      <c r="AB94" s="183">
        <v>16142</v>
      </c>
      <c r="AC94" s="183">
        <v>16164</v>
      </c>
      <c r="AD94" s="183">
        <v>11457</v>
      </c>
      <c r="AG94" s="226">
        <f t="shared" ref="AG94:AG157" si="21">MAX(D94:AD94)</f>
        <v>16164</v>
      </c>
      <c r="AH94" s="226">
        <f t="shared" ref="AH94:AH157" si="22">MIN(D94:AD94)</f>
        <v>1414</v>
      </c>
      <c r="AI94" s="226">
        <f t="shared" si="12"/>
        <v>1131.2</v>
      </c>
      <c r="AJ94" s="227">
        <f t="shared" ref="AJ94:AJ157" si="23">1-AI94/M94</f>
        <v>0.90498908113556187</v>
      </c>
      <c r="AK94" s="226">
        <f t="shared" si="13"/>
        <v>1060.5</v>
      </c>
      <c r="AL94" s="227">
        <f t="shared" ref="AL94:AL157" si="24">1-AK94/M94</f>
        <v>0.91092726356458931</v>
      </c>
      <c r="AN94" s="210" t="b">
        <f t="shared" si="14"/>
        <v>0</v>
      </c>
      <c r="AO94" s="210" t="b">
        <f t="shared" si="19"/>
        <v>0</v>
      </c>
      <c r="AP94" s="211">
        <f t="shared" si="15"/>
        <v>69</v>
      </c>
      <c r="AQ94" s="242">
        <f t="shared" si="16"/>
        <v>9898</v>
      </c>
      <c r="AR94" s="178">
        <v>65</v>
      </c>
      <c r="AS94" s="243">
        <v>0</v>
      </c>
      <c r="AT94" s="242">
        <f t="shared" ref="AT94:AT157" si="25">+AS94*AH94</f>
        <v>0</v>
      </c>
      <c r="AU94" s="178">
        <v>65</v>
      </c>
      <c r="AV94" s="244">
        <f t="shared" ref="AV94:AV157" si="26">IF(AT94&gt;=$AO$26,AK94,AI94)</f>
        <v>1131.2</v>
      </c>
      <c r="AW94" s="244">
        <f t="shared" si="17"/>
        <v>0</v>
      </c>
      <c r="AX94" s="213">
        <f t="shared" ref="AX94:AX157" si="27">IF(AT94&gt;0,1-AV94/M94,0)</f>
        <v>0</v>
      </c>
      <c r="AZ94" s="194"/>
      <c r="BA94" s="195" t="s">
        <v>710</v>
      </c>
      <c r="BB94" s="196">
        <v>10525</v>
      </c>
      <c r="BC94" s="197">
        <f>IF(C94="arrendamiento",BB94/Costo!$C$27,'Precios R9 (2023)'!BB94)</f>
        <v>10525</v>
      </c>
      <c r="BD94" s="197">
        <f t="shared" si="20"/>
        <v>1999.75</v>
      </c>
      <c r="BE94" s="197">
        <f t="shared" si="18"/>
        <v>0</v>
      </c>
    </row>
    <row r="95" spans="1:57" s="181" customFormat="1" ht="18.75" customHeight="1">
      <c r="A95" s="178">
        <v>66</v>
      </c>
      <c r="B95" s="179" t="s">
        <v>67</v>
      </c>
      <c r="C95" s="178" t="s">
        <v>369</v>
      </c>
      <c r="D95" s="183">
        <v>3906</v>
      </c>
      <c r="E95" s="183">
        <v>6078</v>
      </c>
      <c r="F95" s="183">
        <v>2990</v>
      </c>
      <c r="G95" s="183">
        <v>4027</v>
      </c>
      <c r="H95" s="183">
        <v>3860</v>
      </c>
      <c r="I95" s="183">
        <v>6877</v>
      </c>
      <c r="J95" s="183">
        <v>4751</v>
      </c>
      <c r="K95" s="183">
        <v>12934</v>
      </c>
      <c r="L95" s="183">
        <v>3507</v>
      </c>
      <c r="M95" s="183">
        <v>2670</v>
      </c>
      <c r="N95" s="183">
        <v>1414</v>
      </c>
      <c r="O95" s="183">
        <v>4525</v>
      </c>
      <c r="P95" s="183">
        <v>6081</v>
      </c>
      <c r="Q95" s="183">
        <v>6792</v>
      </c>
      <c r="R95" s="183">
        <v>4320</v>
      </c>
      <c r="S95" s="183">
        <v>4412</v>
      </c>
      <c r="T95" s="183">
        <v>4208</v>
      </c>
      <c r="U95" s="183">
        <v>6873</v>
      </c>
      <c r="V95" s="183">
        <v>5261</v>
      </c>
      <c r="W95" s="183">
        <v>4641</v>
      </c>
      <c r="X95" s="183">
        <v>3365</v>
      </c>
      <c r="Y95" s="183">
        <v>3805</v>
      </c>
      <c r="Z95" s="183">
        <v>3903</v>
      </c>
      <c r="AA95" s="183">
        <v>5391</v>
      </c>
      <c r="AB95" s="183">
        <v>6968</v>
      </c>
      <c r="AC95" s="183">
        <v>6993</v>
      </c>
      <c r="AD95" s="183">
        <v>4605</v>
      </c>
      <c r="AG95" s="226">
        <f t="shared" si="21"/>
        <v>12934</v>
      </c>
      <c r="AH95" s="226">
        <f t="shared" si="22"/>
        <v>1414</v>
      </c>
      <c r="AI95" s="226">
        <f t="shared" ref="AI95:AI158" si="28">AH95-(AH95*$AI$3)</f>
        <v>1131.2</v>
      </c>
      <c r="AJ95" s="227">
        <f t="shared" si="23"/>
        <v>0.57632958801498124</v>
      </c>
      <c r="AK95" s="226">
        <f t="shared" ref="AK95:AK158" si="29">AH95-(AH95*$AK$3)</f>
        <v>1060.5</v>
      </c>
      <c r="AL95" s="227">
        <f t="shared" si="24"/>
        <v>0.60280898876404487</v>
      </c>
      <c r="AN95" s="210" t="b">
        <f t="shared" ref="AN95:AN158" si="30">AND(AO95&gt;0,AO95&lt;=$AO$24)</f>
        <v>0</v>
      </c>
      <c r="AO95" s="210" t="b">
        <f t="shared" si="19"/>
        <v>0</v>
      </c>
      <c r="AP95" s="211">
        <f t="shared" ref="AP95:AP158" si="31">VLOOKUP(AQ95,$AT$29:$AU$436,2,FALSE)</f>
        <v>69</v>
      </c>
      <c r="AQ95" s="242">
        <f t="shared" ref="AQ95:AQ158" si="32">IF(AN95,(LARGE($AT$30:$AT$436,+AO95)),AQ94)</f>
        <v>9898</v>
      </c>
      <c r="AR95" s="178">
        <v>66</v>
      </c>
      <c r="AS95" s="243">
        <v>0</v>
      </c>
      <c r="AT95" s="242">
        <f t="shared" si="25"/>
        <v>0</v>
      </c>
      <c r="AU95" s="178">
        <v>66</v>
      </c>
      <c r="AV95" s="244">
        <f t="shared" si="26"/>
        <v>1131.2</v>
      </c>
      <c r="AW95" s="244">
        <f t="shared" ref="AW95:AW158" si="33">+AV95*AS95</f>
        <v>0</v>
      </c>
      <c r="AX95" s="213">
        <f t="shared" si="27"/>
        <v>0</v>
      </c>
      <c r="AZ95" s="194">
        <v>380029</v>
      </c>
      <c r="BA95" s="195" t="s">
        <v>544</v>
      </c>
      <c r="BB95" s="196">
        <v>2650</v>
      </c>
      <c r="BC95" s="197">
        <f>IF(C95="arrendamiento",BB95/Costo!$C$27,'Precios R9 (2023)'!BB95)</f>
        <v>2650</v>
      </c>
      <c r="BD95" s="197">
        <f t="shared" si="20"/>
        <v>503.5</v>
      </c>
      <c r="BE95" s="197">
        <f t="shared" ref="BE95:BE158" si="34">(BC95+BD95)*AS95</f>
        <v>0</v>
      </c>
    </row>
    <row r="96" spans="1:57" s="181" customFormat="1" ht="18.75" customHeight="1">
      <c r="A96" s="178">
        <v>67</v>
      </c>
      <c r="B96" s="179" t="s">
        <v>68</v>
      </c>
      <c r="C96" s="178" t="s">
        <v>369</v>
      </c>
      <c r="D96" s="183">
        <v>13023</v>
      </c>
      <c r="E96" s="183">
        <v>14009</v>
      </c>
      <c r="F96" s="183">
        <v>5931</v>
      </c>
      <c r="G96" s="183">
        <v>7877</v>
      </c>
      <c r="H96" s="183">
        <v>13178</v>
      </c>
      <c r="I96" s="183">
        <v>15016</v>
      </c>
      <c r="J96" s="183">
        <v>14706</v>
      </c>
      <c r="K96" s="183">
        <v>13736</v>
      </c>
      <c r="L96" s="183">
        <v>6222</v>
      </c>
      <c r="M96" s="183">
        <v>11906</v>
      </c>
      <c r="N96" s="183">
        <v>1145</v>
      </c>
      <c r="O96" s="183">
        <v>10973</v>
      </c>
      <c r="P96" s="183">
        <v>13414</v>
      </c>
      <c r="Q96" s="183">
        <v>14828</v>
      </c>
      <c r="R96" s="183">
        <v>8745</v>
      </c>
      <c r="S96" s="183">
        <v>14253</v>
      </c>
      <c r="T96" s="183">
        <v>13097</v>
      </c>
      <c r="U96" s="183">
        <v>22535</v>
      </c>
      <c r="V96" s="183">
        <v>11485</v>
      </c>
      <c r="W96" s="183">
        <v>9288</v>
      </c>
      <c r="X96" s="183">
        <v>10938</v>
      </c>
      <c r="Y96" s="183">
        <v>8932</v>
      </c>
      <c r="Z96" s="183">
        <v>10690</v>
      </c>
      <c r="AA96" s="183">
        <v>13633</v>
      </c>
      <c r="AB96" s="183">
        <v>15215</v>
      </c>
      <c r="AC96" s="183">
        <v>15269</v>
      </c>
      <c r="AD96" s="183">
        <v>10785</v>
      </c>
      <c r="AG96" s="226">
        <f t="shared" si="21"/>
        <v>22535</v>
      </c>
      <c r="AH96" s="226">
        <f t="shared" si="22"/>
        <v>1145</v>
      </c>
      <c r="AI96" s="226">
        <f t="shared" si="28"/>
        <v>916</v>
      </c>
      <c r="AJ96" s="227">
        <f t="shared" si="23"/>
        <v>0.92306400134386024</v>
      </c>
      <c r="AK96" s="226">
        <f t="shared" si="29"/>
        <v>858.75</v>
      </c>
      <c r="AL96" s="227">
        <f t="shared" si="24"/>
        <v>0.92787250125986898</v>
      </c>
      <c r="AN96" s="210" t="b">
        <f t="shared" si="30"/>
        <v>0</v>
      </c>
      <c r="AO96" s="210" t="b">
        <f t="shared" ref="AO96:AO159" si="35">IF(AO95&lt;$AO$24,+AO95+1)</f>
        <v>0</v>
      </c>
      <c r="AP96" s="211">
        <f t="shared" si="31"/>
        <v>69</v>
      </c>
      <c r="AQ96" s="242">
        <f t="shared" si="32"/>
        <v>9898</v>
      </c>
      <c r="AR96" s="178">
        <v>67</v>
      </c>
      <c r="AS96" s="243">
        <v>5</v>
      </c>
      <c r="AT96" s="242">
        <f t="shared" si="25"/>
        <v>5725</v>
      </c>
      <c r="AU96" s="178">
        <v>67</v>
      </c>
      <c r="AV96" s="244">
        <f t="shared" si="26"/>
        <v>916</v>
      </c>
      <c r="AW96" s="244">
        <f t="shared" si="33"/>
        <v>4580</v>
      </c>
      <c r="AX96" s="213">
        <f t="shared" si="27"/>
        <v>0.92306400134386024</v>
      </c>
      <c r="AZ96" s="194"/>
      <c r="BA96" s="195" t="s">
        <v>710</v>
      </c>
      <c r="BB96" s="196">
        <v>10525</v>
      </c>
      <c r="BC96" s="197">
        <f>IF(C96="arrendamiento",BB96/Costo!$C$27,'Precios R9 (2023)'!BB96)</f>
        <v>10525</v>
      </c>
      <c r="BD96" s="197">
        <f t="shared" si="20"/>
        <v>1999.75</v>
      </c>
      <c r="BE96" s="197">
        <f t="shared" si="34"/>
        <v>62623.75</v>
      </c>
    </row>
    <row r="97" spans="1:57" s="181" customFormat="1" ht="18.75" customHeight="1">
      <c r="A97" s="178">
        <v>68</v>
      </c>
      <c r="B97" s="179" t="s">
        <v>69</v>
      </c>
      <c r="C97" s="178" t="s">
        <v>369</v>
      </c>
      <c r="D97" s="183">
        <v>14698</v>
      </c>
      <c r="E97" s="183">
        <v>15551</v>
      </c>
      <c r="F97" s="183">
        <v>5931</v>
      </c>
      <c r="G97" s="183">
        <v>8839</v>
      </c>
      <c r="H97" s="183">
        <v>14525</v>
      </c>
      <c r="I97" s="183">
        <v>16030</v>
      </c>
      <c r="J97" s="183">
        <v>13235</v>
      </c>
      <c r="K97" s="183">
        <v>18108</v>
      </c>
      <c r="L97" s="183">
        <v>5995</v>
      </c>
      <c r="M97" s="183">
        <v>11906</v>
      </c>
      <c r="N97" s="183">
        <v>1145</v>
      </c>
      <c r="O97" s="183">
        <v>11199</v>
      </c>
      <c r="P97" s="183">
        <v>16212</v>
      </c>
      <c r="Q97" s="183">
        <v>15830</v>
      </c>
      <c r="R97" s="183">
        <v>15182</v>
      </c>
      <c r="S97" s="183">
        <v>17647</v>
      </c>
      <c r="T97" s="183">
        <v>13097</v>
      </c>
      <c r="U97" s="183">
        <v>30514</v>
      </c>
      <c r="V97" s="183">
        <v>12262</v>
      </c>
      <c r="W97" s="183">
        <v>10496</v>
      </c>
      <c r="X97" s="183">
        <v>10938</v>
      </c>
      <c r="Y97" s="183">
        <v>8932</v>
      </c>
      <c r="Z97" s="183">
        <v>10690</v>
      </c>
      <c r="AA97" s="183">
        <v>16952</v>
      </c>
      <c r="AB97" s="183">
        <v>16289</v>
      </c>
      <c r="AC97" s="183">
        <v>16301</v>
      </c>
      <c r="AD97" s="183">
        <v>12631</v>
      </c>
      <c r="AG97" s="226">
        <f t="shared" si="21"/>
        <v>30514</v>
      </c>
      <c r="AH97" s="226">
        <f t="shared" si="22"/>
        <v>1145</v>
      </c>
      <c r="AI97" s="226">
        <f t="shared" si="28"/>
        <v>916</v>
      </c>
      <c r="AJ97" s="227">
        <f t="shared" si="23"/>
        <v>0.92306400134386024</v>
      </c>
      <c r="AK97" s="226">
        <f t="shared" si="29"/>
        <v>858.75</v>
      </c>
      <c r="AL97" s="227">
        <f t="shared" si="24"/>
        <v>0.92787250125986898</v>
      </c>
      <c r="AN97" s="210" t="b">
        <f t="shared" si="30"/>
        <v>0</v>
      </c>
      <c r="AO97" s="210" t="b">
        <f t="shared" si="35"/>
        <v>0</v>
      </c>
      <c r="AP97" s="211">
        <f t="shared" si="31"/>
        <v>69</v>
      </c>
      <c r="AQ97" s="242">
        <f t="shared" si="32"/>
        <v>9898</v>
      </c>
      <c r="AR97" s="178">
        <v>68</v>
      </c>
      <c r="AS97" s="243">
        <v>0</v>
      </c>
      <c r="AT97" s="242">
        <f t="shared" si="25"/>
        <v>0</v>
      </c>
      <c r="AU97" s="178">
        <v>68</v>
      </c>
      <c r="AV97" s="244">
        <f t="shared" si="26"/>
        <v>916</v>
      </c>
      <c r="AW97" s="244">
        <f t="shared" si="33"/>
        <v>0</v>
      </c>
      <c r="AX97" s="213">
        <f t="shared" si="27"/>
        <v>0</v>
      </c>
      <c r="AZ97" s="194"/>
      <c r="BA97" s="195" t="s">
        <v>710</v>
      </c>
      <c r="BB97" s="196">
        <v>10525</v>
      </c>
      <c r="BC97" s="197">
        <f>IF(C97="arrendamiento",BB97/Costo!$C$27,'Precios R9 (2023)'!BB97)</f>
        <v>10525</v>
      </c>
      <c r="BD97" s="197">
        <f t="shared" si="20"/>
        <v>1999.75</v>
      </c>
      <c r="BE97" s="197">
        <f t="shared" si="34"/>
        <v>0</v>
      </c>
    </row>
    <row r="98" spans="1:57" s="181" customFormat="1" ht="18.75" customHeight="1">
      <c r="A98" s="178">
        <v>69</v>
      </c>
      <c r="B98" s="179" t="s">
        <v>70</v>
      </c>
      <c r="C98" s="178" t="s">
        <v>369</v>
      </c>
      <c r="D98" s="183">
        <v>7899</v>
      </c>
      <c r="E98" s="183">
        <v>8068</v>
      </c>
      <c r="F98" s="183">
        <v>5270</v>
      </c>
      <c r="G98" s="183">
        <v>6541</v>
      </c>
      <c r="H98" s="183">
        <v>7993</v>
      </c>
      <c r="I98" s="183">
        <v>9754</v>
      </c>
      <c r="J98" s="183">
        <v>8597</v>
      </c>
      <c r="K98" s="183">
        <v>16968</v>
      </c>
      <c r="L98" s="183">
        <v>5995</v>
      </c>
      <c r="M98" s="183">
        <v>4706</v>
      </c>
      <c r="N98" s="183">
        <v>1414</v>
      </c>
      <c r="O98" s="183">
        <v>56673</v>
      </c>
      <c r="P98" s="183">
        <v>9378</v>
      </c>
      <c r="Q98" s="183">
        <v>9633</v>
      </c>
      <c r="R98" s="183">
        <v>6311</v>
      </c>
      <c r="S98" s="183">
        <v>9163</v>
      </c>
      <c r="T98" s="183">
        <v>6595</v>
      </c>
      <c r="U98" s="183">
        <v>10516</v>
      </c>
      <c r="V98" s="183">
        <v>7462</v>
      </c>
      <c r="W98" s="183">
        <v>6989</v>
      </c>
      <c r="X98" s="183">
        <v>8414</v>
      </c>
      <c r="Y98" s="183">
        <v>7209</v>
      </c>
      <c r="Z98" s="183">
        <v>7127</v>
      </c>
      <c r="AA98" s="183">
        <v>9274</v>
      </c>
      <c r="AB98" s="183">
        <v>9841</v>
      </c>
      <c r="AC98" s="183">
        <v>9921</v>
      </c>
      <c r="AD98" s="183">
        <v>7465</v>
      </c>
      <c r="AG98" s="226">
        <f t="shared" si="21"/>
        <v>56673</v>
      </c>
      <c r="AH98" s="226">
        <f t="shared" si="22"/>
        <v>1414</v>
      </c>
      <c r="AI98" s="226">
        <f t="shared" si="28"/>
        <v>1131.2</v>
      </c>
      <c r="AJ98" s="227">
        <f t="shared" si="23"/>
        <v>0.75962600934976621</v>
      </c>
      <c r="AK98" s="226">
        <f t="shared" si="29"/>
        <v>1060.5</v>
      </c>
      <c r="AL98" s="227">
        <f t="shared" si="24"/>
        <v>0.77464938376540582</v>
      </c>
      <c r="AN98" s="210" t="b">
        <f t="shared" si="30"/>
        <v>0</v>
      </c>
      <c r="AO98" s="210" t="b">
        <f t="shared" si="35"/>
        <v>0</v>
      </c>
      <c r="AP98" s="211">
        <f t="shared" si="31"/>
        <v>69</v>
      </c>
      <c r="AQ98" s="242">
        <f t="shared" si="32"/>
        <v>9898</v>
      </c>
      <c r="AR98" s="178">
        <v>69</v>
      </c>
      <c r="AS98" s="243">
        <v>7</v>
      </c>
      <c r="AT98" s="242">
        <f t="shared" si="25"/>
        <v>9898</v>
      </c>
      <c r="AU98" s="178">
        <v>69</v>
      </c>
      <c r="AV98" s="244">
        <f t="shared" si="26"/>
        <v>1060.5</v>
      </c>
      <c r="AW98" s="244">
        <f t="shared" si="33"/>
        <v>7423.5</v>
      </c>
      <c r="AX98" s="213">
        <f t="shared" si="27"/>
        <v>0.77464938376540582</v>
      </c>
      <c r="AZ98" s="194">
        <v>380022</v>
      </c>
      <c r="BA98" s="195" t="s">
        <v>640</v>
      </c>
      <c r="BB98" s="196">
        <v>5260</v>
      </c>
      <c r="BC98" s="197">
        <f>IF(C98="arrendamiento",BB98/Costo!$C$27,'Precios R9 (2023)'!BB98)</f>
        <v>5260</v>
      </c>
      <c r="BD98" s="197">
        <f t="shared" si="20"/>
        <v>999.4</v>
      </c>
      <c r="BE98" s="197">
        <f t="shared" si="34"/>
        <v>43815.799999999996</v>
      </c>
    </row>
    <row r="99" spans="1:57" s="181" customFormat="1" ht="18.75" customHeight="1">
      <c r="A99" s="178">
        <v>70</v>
      </c>
      <c r="B99" s="179" t="s">
        <v>71</v>
      </c>
      <c r="C99" s="178" t="s">
        <v>369</v>
      </c>
      <c r="D99" s="183">
        <v>8210</v>
      </c>
      <c r="E99" s="183">
        <v>8234</v>
      </c>
      <c r="F99" s="183">
        <v>5537</v>
      </c>
      <c r="G99" s="183">
        <v>6914</v>
      </c>
      <c r="H99" s="183">
        <v>8113</v>
      </c>
      <c r="I99" s="183">
        <v>10019</v>
      </c>
      <c r="J99" s="183">
        <v>8597</v>
      </c>
      <c r="K99" s="183">
        <v>18108</v>
      </c>
      <c r="L99" s="183">
        <v>40158</v>
      </c>
      <c r="M99" s="183">
        <v>4943</v>
      </c>
      <c r="N99" s="183">
        <v>1414</v>
      </c>
      <c r="O99" s="183">
        <v>56673</v>
      </c>
      <c r="P99" s="183">
        <v>9647</v>
      </c>
      <c r="Q99" s="183">
        <v>9895</v>
      </c>
      <c r="R99" s="183">
        <v>7524</v>
      </c>
      <c r="S99" s="183">
        <v>9389</v>
      </c>
      <c r="T99" s="183">
        <v>6595</v>
      </c>
      <c r="U99" s="183">
        <v>10737</v>
      </c>
      <c r="V99" s="183">
        <v>7664</v>
      </c>
      <c r="W99" s="183">
        <v>6404</v>
      </c>
      <c r="X99" s="183">
        <v>8414</v>
      </c>
      <c r="Y99" s="183">
        <v>7404</v>
      </c>
      <c r="Z99" s="183">
        <v>7127</v>
      </c>
      <c r="AA99" s="183">
        <v>9384</v>
      </c>
      <c r="AB99" s="183">
        <v>10147</v>
      </c>
      <c r="AC99" s="183">
        <v>10188</v>
      </c>
      <c r="AD99" s="183">
        <v>7461</v>
      </c>
      <c r="AG99" s="226">
        <f t="shared" si="21"/>
        <v>56673</v>
      </c>
      <c r="AH99" s="226">
        <f t="shared" si="22"/>
        <v>1414</v>
      </c>
      <c r="AI99" s="226">
        <f t="shared" si="28"/>
        <v>1131.2</v>
      </c>
      <c r="AJ99" s="227">
        <f t="shared" si="23"/>
        <v>0.77115112279991904</v>
      </c>
      <c r="AK99" s="226">
        <f t="shared" si="29"/>
        <v>1060.5</v>
      </c>
      <c r="AL99" s="227">
        <f t="shared" si="24"/>
        <v>0.7854541776249242</v>
      </c>
      <c r="AN99" s="210" t="b">
        <f t="shared" si="30"/>
        <v>0</v>
      </c>
      <c r="AO99" s="210" t="b">
        <f t="shared" si="35"/>
        <v>0</v>
      </c>
      <c r="AP99" s="211">
        <f t="shared" si="31"/>
        <v>69</v>
      </c>
      <c r="AQ99" s="242">
        <f t="shared" si="32"/>
        <v>9898</v>
      </c>
      <c r="AR99" s="178">
        <v>70</v>
      </c>
      <c r="AS99" s="243">
        <v>7</v>
      </c>
      <c r="AT99" s="242">
        <f t="shared" si="25"/>
        <v>9898</v>
      </c>
      <c r="AU99" s="178">
        <v>70</v>
      </c>
      <c r="AV99" s="244">
        <f t="shared" si="26"/>
        <v>1060.5</v>
      </c>
      <c r="AW99" s="244">
        <f t="shared" si="33"/>
        <v>7423.5</v>
      </c>
      <c r="AX99" s="213">
        <f t="shared" si="27"/>
        <v>0.7854541776249242</v>
      </c>
      <c r="AZ99" s="194">
        <v>380023</v>
      </c>
      <c r="BA99" s="195" t="s">
        <v>641</v>
      </c>
      <c r="BB99" s="196">
        <v>5530</v>
      </c>
      <c r="BC99" s="197">
        <f>IF(C99="arrendamiento",BB99/Costo!$C$27,'Precios R9 (2023)'!BB99)</f>
        <v>5530</v>
      </c>
      <c r="BD99" s="197">
        <f t="shared" si="20"/>
        <v>1050.7</v>
      </c>
      <c r="BE99" s="197">
        <f t="shared" si="34"/>
        <v>46064.9</v>
      </c>
    </row>
    <row r="100" spans="1:57" s="181" customFormat="1" ht="18.75" customHeight="1">
      <c r="A100" s="178">
        <v>71</v>
      </c>
      <c r="B100" s="179" t="s">
        <v>206</v>
      </c>
      <c r="C100" s="178" t="s">
        <v>369</v>
      </c>
      <c r="D100" s="183">
        <v>11861</v>
      </c>
      <c r="E100" s="183">
        <v>17511</v>
      </c>
      <c r="F100" s="183">
        <v>13335</v>
      </c>
      <c r="G100" s="183">
        <v>14167</v>
      </c>
      <c r="H100" s="183">
        <v>12003</v>
      </c>
      <c r="I100" s="183">
        <v>19509</v>
      </c>
      <c r="J100" s="183">
        <v>18665</v>
      </c>
      <c r="K100" s="183">
        <v>137360</v>
      </c>
      <c r="L100" s="183">
        <v>20362</v>
      </c>
      <c r="M100" s="183">
        <v>11906</v>
      </c>
      <c r="N100" s="183">
        <v>3394</v>
      </c>
      <c r="O100" s="183">
        <v>13122</v>
      </c>
      <c r="P100" s="183">
        <v>14918</v>
      </c>
      <c r="Q100" s="183">
        <v>19267</v>
      </c>
      <c r="R100" s="183">
        <v>15407</v>
      </c>
      <c r="S100" s="183">
        <v>15724</v>
      </c>
      <c r="T100" s="183">
        <v>13097</v>
      </c>
      <c r="U100" s="183">
        <v>18004</v>
      </c>
      <c r="V100" s="183">
        <v>14924</v>
      </c>
      <c r="W100" s="183">
        <v>12115</v>
      </c>
      <c r="X100" s="183">
        <v>20192</v>
      </c>
      <c r="Y100" s="183">
        <v>11189</v>
      </c>
      <c r="Z100" s="183">
        <v>15271</v>
      </c>
      <c r="AA100" s="183">
        <v>14444</v>
      </c>
      <c r="AB100" s="183">
        <v>19796</v>
      </c>
      <c r="AC100" s="183">
        <v>19839</v>
      </c>
      <c r="AD100" s="183">
        <v>14284</v>
      </c>
      <c r="AG100" s="226">
        <f t="shared" si="21"/>
        <v>137360</v>
      </c>
      <c r="AH100" s="226">
        <f t="shared" si="22"/>
        <v>3394</v>
      </c>
      <c r="AI100" s="226">
        <f t="shared" si="28"/>
        <v>2715.2</v>
      </c>
      <c r="AJ100" s="227">
        <f t="shared" si="23"/>
        <v>0.77194691752057787</v>
      </c>
      <c r="AK100" s="226">
        <f t="shared" si="29"/>
        <v>2545.5</v>
      </c>
      <c r="AL100" s="227">
        <f t="shared" si="24"/>
        <v>0.78620023517554172</v>
      </c>
      <c r="AN100" s="210" t="b">
        <f t="shared" si="30"/>
        <v>0</v>
      </c>
      <c r="AO100" s="210" t="b">
        <f t="shared" si="35"/>
        <v>0</v>
      </c>
      <c r="AP100" s="211">
        <f t="shared" si="31"/>
        <v>69</v>
      </c>
      <c r="AQ100" s="242">
        <f t="shared" si="32"/>
        <v>9898</v>
      </c>
      <c r="AR100" s="178">
        <v>71</v>
      </c>
      <c r="AS100" s="243">
        <v>0</v>
      </c>
      <c r="AT100" s="242">
        <f t="shared" si="25"/>
        <v>0</v>
      </c>
      <c r="AU100" s="178">
        <v>71</v>
      </c>
      <c r="AV100" s="244">
        <f t="shared" si="26"/>
        <v>2715.2</v>
      </c>
      <c r="AW100" s="244">
        <f t="shared" si="33"/>
        <v>0</v>
      </c>
      <c r="AX100" s="213">
        <f t="shared" si="27"/>
        <v>0</v>
      </c>
      <c r="AZ100" s="194"/>
      <c r="BA100" s="195" t="s">
        <v>710</v>
      </c>
      <c r="BB100" s="196">
        <v>10525</v>
      </c>
      <c r="BC100" s="197">
        <f>IF(C100="arrendamiento",BB100/Costo!$C$27,'Precios R9 (2023)'!BB100)</f>
        <v>10525</v>
      </c>
      <c r="BD100" s="197">
        <f t="shared" si="20"/>
        <v>1999.75</v>
      </c>
      <c r="BE100" s="197">
        <f t="shared" si="34"/>
        <v>0</v>
      </c>
    </row>
    <row r="101" spans="1:57" s="181" customFormat="1" ht="18.75" customHeight="1">
      <c r="A101" s="178">
        <v>72</v>
      </c>
      <c r="B101" s="179" t="s">
        <v>72</v>
      </c>
      <c r="C101" s="178" t="s">
        <v>369</v>
      </c>
      <c r="D101" s="183">
        <v>5969</v>
      </c>
      <c r="E101" s="183">
        <v>11522</v>
      </c>
      <c r="F101" s="183">
        <v>6940</v>
      </c>
      <c r="G101" s="183">
        <v>2416</v>
      </c>
      <c r="H101" s="183">
        <v>5899</v>
      </c>
      <c r="I101" s="183">
        <v>4426</v>
      </c>
      <c r="J101" s="183">
        <v>3224</v>
      </c>
      <c r="K101" s="183">
        <v>18108</v>
      </c>
      <c r="L101" s="183">
        <v>113120</v>
      </c>
      <c r="M101" s="183">
        <v>6197</v>
      </c>
      <c r="N101" s="183">
        <v>1321</v>
      </c>
      <c r="O101" s="183">
        <v>8823</v>
      </c>
      <c r="P101" s="183">
        <v>10396</v>
      </c>
      <c r="Q101" s="183">
        <v>4371</v>
      </c>
      <c r="R101" s="183">
        <v>3349</v>
      </c>
      <c r="S101" s="183">
        <v>21832</v>
      </c>
      <c r="T101" s="183">
        <v>20362</v>
      </c>
      <c r="U101" s="183">
        <v>12599</v>
      </c>
      <c r="V101" s="183">
        <v>3385</v>
      </c>
      <c r="W101" s="183">
        <v>2529</v>
      </c>
      <c r="X101" s="183">
        <v>10433</v>
      </c>
      <c r="Y101" s="183">
        <v>3666</v>
      </c>
      <c r="Z101" s="183">
        <v>3224</v>
      </c>
      <c r="AA101" s="183">
        <v>8558</v>
      </c>
      <c r="AB101" s="183">
        <v>4480</v>
      </c>
      <c r="AC101" s="183">
        <v>4501</v>
      </c>
      <c r="AD101" s="183">
        <v>3075</v>
      </c>
      <c r="AG101" s="226">
        <f t="shared" si="21"/>
        <v>113120</v>
      </c>
      <c r="AH101" s="226">
        <f t="shared" si="22"/>
        <v>1321</v>
      </c>
      <c r="AI101" s="226">
        <f t="shared" si="28"/>
        <v>1056.8</v>
      </c>
      <c r="AJ101" s="227">
        <f t="shared" si="23"/>
        <v>0.82946587058253995</v>
      </c>
      <c r="AK101" s="226">
        <f t="shared" si="29"/>
        <v>990.75</v>
      </c>
      <c r="AL101" s="227">
        <f t="shared" si="24"/>
        <v>0.84012425367113119</v>
      </c>
      <c r="AN101" s="210" t="b">
        <f t="shared" si="30"/>
        <v>0</v>
      </c>
      <c r="AO101" s="210" t="b">
        <f t="shared" si="35"/>
        <v>0</v>
      </c>
      <c r="AP101" s="211">
        <f t="shared" si="31"/>
        <v>69</v>
      </c>
      <c r="AQ101" s="242">
        <f t="shared" si="32"/>
        <v>9898</v>
      </c>
      <c r="AR101" s="178">
        <v>72</v>
      </c>
      <c r="AS101" s="243">
        <v>0</v>
      </c>
      <c r="AT101" s="242">
        <f t="shared" si="25"/>
        <v>0</v>
      </c>
      <c r="AU101" s="178">
        <v>72</v>
      </c>
      <c r="AV101" s="244">
        <f t="shared" si="26"/>
        <v>1056.8</v>
      </c>
      <c r="AW101" s="244">
        <f t="shared" si="33"/>
        <v>0</v>
      </c>
      <c r="AX101" s="213">
        <f t="shared" si="27"/>
        <v>0</v>
      </c>
      <c r="AZ101" s="194"/>
      <c r="BA101" s="195" t="s">
        <v>711</v>
      </c>
      <c r="BB101" s="196">
        <v>5478</v>
      </c>
      <c r="BC101" s="197">
        <f>IF(C101="arrendamiento",BB101/Costo!$C$27,'Precios R9 (2023)'!BB101)</f>
        <v>5478</v>
      </c>
      <c r="BD101" s="197">
        <f t="shared" si="20"/>
        <v>1040.82</v>
      </c>
      <c r="BE101" s="197">
        <f t="shared" si="34"/>
        <v>0</v>
      </c>
    </row>
    <row r="102" spans="1:57" s="181" customFormat="1" ht="18.75" customHeight="1">
      <c r="A102" s="178">
        <v>73</v>
      </c>
      <c r="B102" s="179" t="s">
        <v>73</v>
      </c>
      <c r="C102" s="178" t="s">
        <v>369</v>
      </c>
      <c r="D102" s="183">
        <v>18326</v>
      </c>
      <c r="E102" s="183">
        <v>23281</v>
      </c>
      <c r="F102" s="183">
        <v>19004</v>
      </c>
      <c r="G102" s="183">
        <v>34230</v>
      </c>
      <c r="H102" s="183">
        <v>18545</v>
      </c>
      <c r="I102" s="183">
        <v>21834</v>
      </c>
      <c r="J102" s="183">
        <v>19230</v>
      </c>
      <c r="K102" s="183">
        <v>35552</v>
      </c>
      <c r="L102" s="183">
        <v>7918</v>
      </c>
      <c r="M102" s="183">
        <v>16968</v>
      </c>
      <c r="N102" s="183">
        <v>1132</v>
      </c>
      <c r="O102" s="183">
        <v>20135</v>
      </c>
      <c r="P102" s="183">
        <v>28427</v>
      </c>
      <c r="Q102" s="183">
        <v>21563</v>
      </c>
      <c r="R102" s="183">
        <v>2327</v>
      </c>
      <c r="S102" s="183">
        <v>23416</v>
      </c>
      <c r="T102" s="183">
        <v>113120</v>
      </c>
      <c r="U102" s="183">
        <v>35538</v>
      </c>
      <c r="V102" s="183">
        <v>16703</v>
      </c>
      <c r="W102" s="183">
        <v>1830</v>
      </c>
      <c r="X102" s="183">
        <v>32391</v>
      </c>
      <c r="Y102" s="183">
        <v>4915</v>
      </c>
      <c r="Z102" s="183">
        <v>2206</v>
      </c>
      <c r="AA102" s="183">
        <v>22462</v>
      </c>
      <c r="AB102" s="183">
        <v>22092</v>
      </c>
      <c r="AC102" s="183">
        <v>22204</v>
      </c>
      <c r="AD102" s="183">
        <v>2908</v>
      </c>
      <c r="AG102" s="226">
        <f t="shared" si="21"/>
        <v>113120</v>
      </c>
      <c r="AH102" s="226">
        <f t="shared" si="22"/>
        <v>1132</v>
      </c>
      <c r="AI102" s="226">
        <f t="shared" si="28"/>
        <v>905.6</v>
      </c>
      <c r="AJ102" s="227">
        <f t="shared" si="23"/>
        <v>0.94662894860914659</v>
      </c>
      <c r="AK102" s="226">
        <f t="shared" si="29"/>
        <v>849</v>
      </c>
      <c r="AL102" s="227">
        <f t="shared" si="24"/>
        <v>0.949964639321075</v>
      </c>
      <c r="AN102" s="210" t="b">
        <f t="shared" si="30"/>
        <v>0</v>
      </c>
      <c r="AO102" s="210" t="b">
        <f t="shared" si="35"/>
        <v>0</v>
      </c>
      <c r="AP102" s="211">
        <f t="shared" si="31"/>
        <v>69</v>
      </c>
      <c r="AQ102" s="242">
        <f t="shared" si="32"/>
        <v>9898</v>
      </c>
      <c r="AR102" s="178">
        <v>73</v>
      </c>
      <c r="AS102" s="243">
        <v>1</v>
      </c>
      <c r="AT102" s="242">
        <f t="shared" si="25"/>
        <v>1132</v>
      </c>
      <c r="AU102" s="178">
        <v>73</v>
      </c>
      <c r="AV102" s="244">
        <f t="shared" si="26"/>
        <v>905.6</v>
      </c>
      <c r="AW102" s="244">
        <f t="shared" si="33"/>
        <v>905.6</v>
      </c>
      <c r="AX102" s="213">
        <f t="shared" si="27"/>
        <v>0.94662894860914659</v>
      </c>
      <c r="AZ102" s="194"/>
      <c r="BA102" s="195" t="s">
        <v>711</v>
      </c>
      <c r="BB102" s="196">
        <v>15000</v>
      </c>
      <c r="BC102" s="197">
        <f>IF(C102="arrendamiento",BB102/Costo!$C$27,'Precios R9 (2023)'!BB102)</f>
        <v>15000</v>
      </c>
      <c r="BD102" s="197">
        <f t="shared" si="20"/>
        <v>2850</v>
      </c>
      <c r="BE102" s="197">
        <f t="shared" si="34"/>
        <v>17850</v>
      </c>
    </row>
    <row r="103" spans="1:57" s="181" customFormat="1" ht="18.75" customHeight="1">
      <c r="A103" s="178">
        <v>74</v>
      </c>
      <c r="B103" s="179" t="s">
        <v>74</v>
      </c>
      <c r="C103" s="178" t="s">
        <v>369</v>
      </c>
      <c r="D103" s="183">
        <v>12017</v>
      </c>
      <c r="E103" s="183">
        <v>4422</v>
      </c>
      <c r="F103" s="183">
        <v>3839</v>
      </c>
      <c r="G103" s="183">
        <v>5275</v>
      </c>
      <c r="H103" s="183">
        <v>11875</v>
      </c>
      <c r="I103" s="183">
        <v>14060</v>
      </c>
      <c r="J103" s="183">
        <v>14706</v>
      </c>
      <c r="K103" s="183">
        <v>43115</v>
      </c>
      <c r="L103" s="183">
        <v>848</v>
      </c>
      <c r="M103" s="183">
        <v>3428</v>
      </c>
      <c r="N103" s="183">
        <v>3959</v>
      </c>
      <c r="O103" s="183">
        <v>9163</v>
      </c>
      <c r="P103" s="183">
        <v>9389</v>
      </c>
      <c r="Q103" s="183">
        <v>13885</v>
      </c>
      <c r="R103" s="183">
        <v>7633</v>
      </c>
      <c r="S103" s="183">
        <v>13348</v>
      </c>
      <c r="T103" s="183">
        <v>8710</v>
      </c>
      <c r="U103" s="183">
        <v>12388</v>
      </c>
      <c r="V103" s="183">
        <v>10755</v>
      </c>
      <c r="W103" s="183">
        <v>8077</v>
      </c>
      <c r="X103" s="183">
        <v>13461</v>
      </c>
      <c r="Y103" s="183">
        <v>7406</v>
      </c>
      <c r="Z103" s="183">
        <v>10181</v>
      </c>
      <c r="AA103" s="183">
        <v>11517</v>
      </c>
      <c r="AB103" s="183">
        <v>14208</v>
      </c>
      <c r="AC103" s="183">
        <v>14297</v>
      </c>
      <c r="AD103" s="183">
        <v>11912</v>
      </c>
      <c r="AG103" s="226">
        <f t="shared" si="21"/>
        <v>43115</v>
      </c>
      <c r="AH103" s="226">
        <f t="shared" si="22"/>
        <v>848</v>
      </c>
      <c r="AI103" s="226">
        <f t="shared" si="28"/>
        <v>678.4</v>
      </c>
      <c r="AJ103" s="227">
        <f t="shared" si="23"/>
        <v>0.80210035005834301</v>
      </c>
      <c r="AK103" s="226">
        <f t="shared" si="29"/>
        <v>636</v>
      </c>
      <c r="AL103" s="227">
        <f t="shared" si="24"/>
        <v>0.8144690781796966</v>
      </c>
      <c r="AN103" s="210" t="b">
        <f t="shared" si="30"/>
        <v>0</v>
      </c>
      <c r="AO103" s="210" t="b">
        <f t="shared" si="35"/>
        <v>0</v>
      </c>
      <c r="AP103" s="211">
        <f t="shared" si="31"/>
        <v>69</v>
      </c>
      <c r="AQ103" s="242">
        <f t="shared" si="32"/>
        <v>9898</v>
      </c>
      <c r="AR103" s="178">
        <v>74</v>
      </c>
      <c r="AS103" s="243">
        <v>0</v>
      </c>
      <c r="AT103" s="242">
        <f t="shared" si="25"/>
        <v>0</v>
      </c>
      <c r="AU103" s="178">
        <v>74</v>
      </c>
      <c r="AV103" s="244">
        <f t="shared" si="26"/>
        <v>678.4</v>
      </c>
      <c r="AW103" s="244">
        <f t="shared" si="33"/>
        <v>0</v>
      </c>
      <c r="AX103" s="213">
        <f t="shared" si="27"/>
        <v>0</v>
      </c>
      <c r="AZ103" s="194">
        <v>600004</v>
      </c>
      <c r="BA103" s="195" t="s">
        <v>545</v>
      </c>
      <c r="BB103" s="196">
        <v>4650</v>
      </c>
      <c r="BC103" s="197">
        <f>IF(C103="arrendamiento",BB103/Costo!$C$27,'Precios R9 (2023)'!BB103)</f>
        <v>4650</v>
      </c>
      <c r="BD103" s="197">
        <f t="shared" si="20"/>
        <v>883.5</v>
      </c>
      <c r="BE103" s="197">
        <f t="shared" si="34"/>
        <v>0</v>
      </c>
    </row>
    <row r="104" spans="1:57" s="181" customFormat="1" ht="18.75" customHeight="1">
      <c r="A104" s="178">
        <v>75</v>
      </c>
      <c r="B104" s="179" t="s">
        <v>75</v>
      </c>
      <c r="C104" s="178" t="s">
        <v>369</v>
      </c>
      <c r="D104" s="183">
        <v>978</v>
      </c>
      <c r="E104" s="183">
        <v>2313</v>
      </c>
      <c r="F104" s="183">
        <v>836</v>
      </c>
      <c r="G104" s="183">
        <v>980</v>
      </c>
      <c r="H104" s="183">
        <v>990</v>
      </c>
      <c r="I104" s="183">
        <v>1889</v>
      </c>
      <c r="J104" s="183">
        <v>1244</v>
      </c>
      <c r="K104" s="183">
        <v>7595</v>
      </c>
      <c r="L104" s="183">
        <v>962</v>
      </c>
      <c r="M104" s="183">
        <v>747</v>
      </c>
      <c r="N104" s="183">
        <v>594</v>
      </c>
      <c r="O104" s="183">
        <v>1244</v>
      </c>
      <c r="P104" s="183">
        <v>1391</v>
      </c>
      <c r="Q104" s="183">
        <v>1865</v>
      </c>
      <c r="R104" s="183">
        <v>1395</v>
      </c>
      <c r="S104" s="183">
        <v>1584</v>
      </c>
      <c r="T104" s="183">
        <v>1103</v>
      </c>
      <c r="U104" s="183">
        <v>3069</v>
      </c>
      <c r="V104" s="183">
        <v>1444</v>
      </c>
      <c r="W104" s="183">
        <v>1212</v>
      </c>
      <c r="X104" s="183">
        <v>1010</v>
      </c>
      <c r="Y104" s="183">
        <v>1045</v>
      </c>
      <c r="Z104" s="183">
        <v>1527</v>
      </c>
      <c r="AA104" s="183">
        <v>1033</v>
      </c>
      <c r="AB104" s="183">
        <v>1912</v>
      </c>
      <c r="AC104" s="183">
        <v>1921</v>
      </c>
      <c r="AD104" s="183">
        <v>1258</v>
      </c>
      <c r="AG104" s="226">
        <f t="shared" si="21"/>
        <v>7595</v>
      </c>
      <c r="AH104" s="226">
        <f t="shared" si="22"/>
        <v>594</v>
      </c>
      <c r="AI104" s="226">
        <f t="shared" si="28"/>
        <v>475.2</v>
      </c>
      <c r="AJ104" s="227">
        <f t="shared" si="23"/>
        <v>0.363855421686747</v>
      </c>
      <c r="AK104" s="226">
        <f t="shared" si="29"/>
        <v>445.5</v>
      </c>
      <c r="AL104" s="227">
        <f t="shared" si="24"/>
        <v>0.40361445783132532</v>
      </c>
      <c r="AN104" s="210" t="b">
        <f t="shared" si="30"/>
        <v>0</v>
      </c>
      <c r="AO104" s="210" t="b">
        <f t="shared" si="35"/>
        <v>0</v>
      </c>
      <c r="AP104" s="211">
        <f t="shared" si="31"/>
        <v>69</v>
      </c>
      <c r="AQ104" s="242">
        <f t="shared" si="32"/>
        <v>9898</v>
      </c>
      <c r="AR104" s="178">
        <v>75</v>
      </c>
      <c r="AS104" s="243">
        <v>2</v>
      </c>
      <c r="AT104" s="242">
        <f t="shared" si="25"/>
        <v>1188</v>
      </c>
      <c r="AU104" s="178">
        <v>75</v>
      </c>
      <c r="AV104" s="244">
        <f t="shared" si="26"/>
        <v>475.2</v>
      </c>
      <c r="AW104" s="244">
        <f t="shared" si="33"/>
        <v>950.4</v>
      </c>
      <c r="AX104" s="213">
        <f t="shared" si="27"/>
        <v>0.363855421686747</v>
      </c>
      <c r="AZ104" s="194">
        <v>230003</v>
      </c>
      <c r="BA104" s="195" t="s">
        <v>546</v>
      </c>
      <c r="BB104" s="196">
        <v>690</v>
      </c>
      <c r="BC104" s="197">
        <f>IF(C104="arrendamiento",BB104/Costo!$C$27,'Precios R9 (2023)'!BB104)</f>
        <v>690</v>
      </c>
      <c r="BD104" s="197">
        <f t="shared" si="20"/>
        <v>131.1</v>
      </c>
      <c r="BE104" s="197">
        <f t="shared" si="34"/>
        <v>1642.2</v>
      </c>
    </row>
    <row r="105" spans="1:57" s="181" customFormat="1" ht="18.75" customHeight="1">
      <c r="A105" s="178">
        <v>76</v>
      </c>
      <c r="B105" s="179" t="s">
        <v>76</v>
      </c>
      <c r="C105" s="178" t="s">
        <v>369</v>
      </c>
      <c r="D105" s="183">
        <v>555</v>
      </c>
      <c r="E105" s="183">
        <v>912</v>
      </c>
      <c r="F105" s="183">
        <v>570</v>
      </c>
      <c r="G105" s="183">
        <v>709</v>
      </c>
      <c r="H105" s="183">
        <v>548</v>
      </c>
      <c r="I105" s="183">
        <v>1110</v>
      </c>
      <c r="J105" s="183">
        <v>679</v>
      </c>
      <c r="K105" s="183">
        <v>6036</v>
      </c>
      <c r="L105" s="183">
        <v>283</v>
      </c>
      <c r="M105" s="183">
        <v>509</v>
      </c>
      <c r="N105" s="183">
        <v>249</v>
      </c>
      <c r="O105" s="183">
        <v>1018</v>
      </c>
      <c r="P105" s="183">
        <v>878</v>
      </c>
      <c r="Q105" s="183">
        <v>1097</v>
      </c>
      <c r="R105" s="183">
        <v>934</v>
      </c>
      <c r="S105" s="183">
        <v>1131</v>
      </c>
      <c r="T105" s="183">
        <v>1058</v>
      </c>
      <c r="U105" s="183">
        <v>1010</v>
      </c>
      <c r="V105" s="183">
        <v>849</v>
      </c>
      <c r="W105" s="183">
        <v>738</v>
      </c>
      <c r="X105" s="183">
        <v>673</v>
      </c>
      <c r="Y105" s="183">
        <v>614</v>
      </c>
      <c r="Z105" s="183">
        <v>933</v>
      </c>
      <c r="AA105" s="183">
        <v>680</v>
      </c>
      <c r="AB105" s="183">
        <v>1120</v>
      </c>
      <c r="AC105" s="183">
        <v>1129</v>
      </c>
      <c r="AD105" s="183">
        <v>761</v>
      </c>
      <c r="AG105" s="226">
        <f t="shared" si="21"/>
        <v>6036</v>
      </c>
      <c r="AH105" s="226">
        <f t="shared" si="22"/>
        <v>249</v>
      </c>
      <c r="AI105" s="226">
        <f t="shared" si="28"/>
        <v>199.2</v>
      </c>
      <c r="AJ105" s="227">
        <f t="shared" si="23"/>
        <v>0.60864440078585469</v>
      </c>
      <c r="AK105" s="226">
        <f t="shared" si="29"/>
        <v>186.75</v>
      </c>
      <c r="AL105" s="227">
        <f t="shared" si="24"/>
        <v>0.63310412573673869</v>
      </c>
      <c r="AN105" s="210" t="b">
        <f t="shared" si="30"/>
        <v>0</v>
      </c>
      <c r="AO105" s="210" t="b">
        <f t="shared" si="35"/>
        <v>0</v>
      </c>
      <c r="AP105" s="211">
        <f t="shared" si="31"/>
        <v>69</v>
      </c>
      <c r="AQ105" s="242">
        <f t="shared" si="32"/>
        <v>9898</v>
      </c>
      <c r="AR105" s="178">
        <v>76</v>
      </c>
      <c r="AS105" s="243">
        <v>0</v>
      </c>
      <c r="AT105" s="242">
        <f t="shared" si="25"/>
        <v>0</v>
      </c>
      <c r="AU105" s="178">
        <v>76</v>
      </c>
      <c r="AV105" s="244">
        <f t="shared" si="26"/>
        <v>199.2</v>
      </c>
      <c r="AW105" s="244">
        <f t="shared" si="33"/>
        <v>0</v>
      </c>
      <c r="AX105" s="213">
        <f t="shared" si="27"/>
        <v>0</v>
      </c>
      <c r="AZ105" s="194">
        <v>230002</v>
      </c>
      <c r="BA105" s="195" t="s">
        <v>547</v>
      </c>
      <c r="BB105" s="196">
        <v>490</v>
      </c>
      <c r="BC105" s="197">
        <f>IF(C105="arrendamiento",BB105/Costo!$C$27,'Precios R9 (2023)'!BB105)</f>
        <v>490</v>
      </c>
      <c r="BD105" s="197">
        <f t="shared" si="20"/>
        <v>93.1</v>
      </c>
      <c r="BE105" s="197">
        <f t="shared" si="34"/>
        <v>0</v>
      </c>
    </row>
    <row r="106" spans="1:57" s="181" customFormat="1" ht="18.75" customHeight="1">
      <c r="A106" s="178">
        <v>77</v>
      </c>
      <c r="B106" s="179" t="s">
        <v>77</v>
      </c>
      <c r="C106" s="178" t="s">
        <v>369</v>
      </c>
      <c r="D106" s="183">
        <v>365</v>
      </c>
      <c r="E106" s="183">
        <v>503</v>
      </c>
      <c r="F106" s="183">
        <v>393</v>
      </c>
      <c r="G106" s="183">
        <v>321</v>
      </c>
      <c r="H106" s="183">
        <v>369</v>
      </c>
      <c r="I106" s="183">
        <v>458</v>
      </c>
      <c r="J106" s="183">
        <v>667</v>
      </c>
      <c r="K106" s="183">
        <v>4040</v>
      </c>
      <c r="L106" s="183">
        <v>1244</v>
      </c>
      <c r="M106" s="183">
        <v>351</v>
      </c>
      <c r="N106" s="183">
        <v>249</v>
      </c>
      <c r="O106" s="183">
        <v>452</v>
      </c>
      <c r="P106" s="183">
        <v>412</v>
      </c>
      <c r="Q106" s="183">
        <v>452</v>
      </c>
      <c r="R106" s="183">
        <v>526</v>
      </c>
      <c r="S106" s="183">
        <v>905</v>
      </c>
      <c r="T106" s="183">
        <v>386</v>
      </c>
      <c r="U106" s="183">
        <v>452</v>
      </c>
      <c r="V106" s="183">
        <v>350</v>
      </c>
      <c r="W106" s="183">
        <v>318</v>
      </c>
      <c r="X106" s="183">
        <v>505</v>
      </c>
      <c r="Y106" s="183">
        <v>322</v>
      </c>
      <c r="Z106" s="183">
        <v>358</v>
      </c>
      <c r="AA106" s="183">
        <v>401</v>
      </c>
      <c r="AB106" s="183">
        <v>464</v>
      </c>
      <c r="AC106" s="183">
        <v>465</v>
      </c>
      <c r="AD106" s="183">
        <v>676</v>
      </c>
      <c r="AG106" s="226">
        <f t="shared" si="21"/>
        <v>4040</v>
      </c>
      <c r="AH106" s="226">
        <f t="shared" si="22"/>
        <v>249</v>
      </c>
      <c r="AI106" s="226">
        <f t="shared" si="28"/>
        <v>199.2</v>
      </c>
      <c r="AJ106" s="227">
        <f t="shared" si="23"/>
        <v>0.4324786324786325</v>
      </c>
      <c r="AK106" s="226">
        <f t="shared" si="29"/>
        <v>186.75</v>
      </c>
      <c r="AL106" s="227">
        <f t="shared" si="24"/>
        <v>0.46794871794871795</v>
      </c>
      <c r="AN106" s="210" t="b">
        <f t="shared" si="30"/>
        <v>0</v>
      </c>
      <c r="AO106" s="210" t="b">
        <f t="shared" si="35"/>
        <v>0</v>
      </c>
      <c r="AP106" s="211">
        <f t="shared" si="31"/>
        <v>69</v>
      </c>
      <c r="AQ106" s="242">
        <f t="shared" si="32"/>
        <v>9898</v>
      </c>
      <c r="AR106" s="178">
        <v>77</v>
      </c>
      <c r="AS106" s="243">
        <v>0</v>
      </c>
      <c r="AT106" s="242">
        <f t="shared" si="25"/>
        <v>0</v>
      </c>
      <c r="AU106" s="178">
        <v>77</v>
      </c>
      <c r="AV106" s="244">
        <f t="shared" si="26"/>
        <v>199.2</v>
      </c>
      <c r="AW106" s="244">
        <f t="shared" si="33"/>
        <v>0</v>
      </c>
      <c r="AX106" s="213">
        <f t="shared" si="27"/>
        <v>0</v>
      </c>
      <c r="AZ106" s="194">
        <v>380025</v>
      </c>
      <c r="BA106" s="195" t="s">
        <v>548</v>
      </c>
      <c r="BB106" s="196">
        <v>310</v>
      </c>
      <c r="BC106" s="197">
        <f>IF(C106="arrendamiento",BB106/Costo!$C$27,'Precios R9 (2023)'!BB106)</f>
        <v>310</v>
      </c>
      <c r="BD106" s="197">
        <f t="shared" si="20"/>
        <v>58.9</v>
      </c>
      <c r="BE106" s="197">
        <f t="shared" si="34"/>
        <v>0</v>
      </c>
    </row>
    <row r="107" spans="1:57" s="181" customFormat="1" ht="18.75" customHeight="1">
      <c r="A107" s="178">
        <v>78</v>
      </c>
      <c r="B107" s="179" t="s">
        <v>78</v>
      </c>
      <c r="C107" s="178" t="s">
        <v>369</v>
      </c>
      <c r="D107" s="183">
        <v>1376</v>
      </c>
      <c r="E107" s="183">
        <v>1781</v>
      </c>
      <c r="F107" s="183">
        <v>1368</v>
      </c>
      <c r="G107" s="183">
        <v>267</v>
      </c>
      <c r="H107" s="183">
        <v>1360</v>
      </c>
      <c r="I107" s="183">
        <v>1010</v>
      </c>
      <c r="J107" s="183">
        <v>1097</v>
      </c>
      <c r="K107" s="183">
        <v>10347</v>
      </c>
      <c r="L107" s="183">
        <v>283</v>
      </c>
      <c r="M107" s="183">
        <v>1222</v>
      </c>
      <c r="N107" s="183">
        <v>209</v>
      </c>
      <c r="O107" s="183">
        <v>2489</v>
      </c>
      <c r="P107" s="183">
        <v>1991</v>
      </c>
      <c r="Q107" s="183">
        <v>998</v>
      </c>
      <c r="R107" s="183">
        <v>1310</v>
      </c>
      <c r="S107" s="183">
        <v>1244</v>
      </c>
      <c r="T107" s="183">
        <v>1369</v>
      </c>
      <c r="U107" s="183">
        <v>1939</v>
      </c>
      <c r="V107" s="183">
        <v>773</v>
      </c>
      <c r="W107" s="183">
        <v>304</v>
      </c>
      <c r="X107" s="183">
        <v>1935</v>
      </c>
      <c r="Y107" s="183">
        <v>638</v>
      </c>
      <c r="Z107" s="183">
        <v>339</v>
      </c>
      <c r="AA107" s="183">
        <v>1552</v>
      </c>
      <c r="AB107" s="183">
        <v>1029</v>
      </c>
      <c r="AC107" s="183">
        <v>1027</v>
      </c>
      <c r="AD107" s="183">
        <v>1095</v>
      </c>
      <c r="AG107" s="226">
        <f t="shared" si="21"/>
        <v>10347</v>
      </c>
      <c r="AH107" s="226">
        <f t="shared" si="22"/>
        <v>209</v>
      </c>
      <c r="AI107" s="226">
        <f t="shared" si="28"/>
        <v>167.2</v>
      </c>
      <c r="AJ107" s="227">
        <f t="shared" si="23"/>
        <v>0.86317512274959085</v>
      </c>
      <c r="AK107" s="226">
        <f t="shared" si="29"/>
        <v>156.75</v>
      </c>
      <c r="AL107" s="227">
        <f t="shared" si="24"/>
        <v>0.87172667757774147</v>
      </c>
      <c r="AN107" s="210" t="b">
        <f t="shared" si="30"/>
        <v>0</v>
      </c>
      <c r="AO107" s="210" t="b">
        <f t="shared" si="35"/>
        <v>0</v>
      </c>
      <c r="AP107" s="211">
        <f t="shared" si="31"/>
        <v>69</v>
      </c>
      <c r="AQ107" s="242">
        <f t="shared" si="32"/>
        <v>9898</v>
      </c>
      <c r="AR107" s="178">
        <v>78</v>
      </c>
      <c r="AS107" s="243">
        <v>0</v>
      </c>
      <c r="AT107" s="242">
        <f t="shared" si="25"/>
        <v>0</v>
      </c>
      <c r="AU107" s="178">
        <v>78</v>
      </c>
      <c r="AV107" s="244">
        <f t="shared" si="26"/>
        <v>167.2</v>
      </c>
      <c r="AW107" s="244">
        <f t="shared" si="33"/>
        <v>0</v>
      </c>
      <c r="AX107" s="213">
        <f t="shared" si="27"/>
        <v>0</v>
      </c>
      <c r="AZ107" s="194" t="s">
        <v>712</v>
      </c>
      <c r="BA107" s="195" t="s">
        <v>713</v>
      </c>
      <c r="BB107" s="196">
        <v>1080</v>
      </c>
      <c r="BC107" s="197">
        <f>IF(C107="arrendamiento",BB107/Costo!$C$27,'Precios R9 (2023)'!BB107)</f>
        <v>1080</v>
      </c>
      <c r="BD107" s="197">
        <f t="shared" si="20"/>
        <v>205.2</v>
      </c>
      <c r="BE107" s="197">
        <f t="shared" si="34"/>
        <v>0</v>
      </c>
    </row>
    <row r="108" spans="1:57" s="181" customFormat="1" ht="18.75" customHeight="1">
      <c r="A108" s="178">
        <v>79</v>
      </c>
      <c r="B108" s="179" t="s">
        <v>79</v>
      </c>
      <c r="C108" s="178" t="s">
        <v>369</v>
      </c>
      <c r="D108" s="183">
        <v>204</v>
      </c>
      <c r="E108" s="183">
        <v>710</v>
      </c>
      <c r="F108" s="183">
        <v>317</v>
      </c>
      <c r="G108" s="183">
        <v>200</v>
      </c>
      <c r="H108" s="183">
        <v>207</v>
      </c>
      <c r="I108" s="183">
        <v>691</v>
      </c>
      <c r="J108" s="183">
        <v>871</v>
      </c>
      <c r="K108" s="183">
        <v>7757</v>
      </c>
      <c r="L108" s="183">
        <v>848</v>
      </c>
      <c r="M108" s="183">
        <v>283</v>
      </c>
      <c r="N108" s="183">
        <v>795</v>
      </c>
      <c r="O108" s="183">
        <v>679</v>
      </c>
      <c r="P108" s="183">
        <v>428</v>
      </c>
      <c r="Q108" s="183">
        <v>683</v>
      </c>
      <c r="R108" s="183">
        <v>1066</v>
      </c>
      <c r="S108" s="183">
        <v>1018</v>
      </c>
      <c r="T108" s="183">
        <v>311</v>
      </c>
      <c r="U108" s="183">
        <v>808</v>
      </c>
      <c r="V108" s="183">
        <v>529</v>
      </c>
      <c r="W108" s="183">
        <v>391</v>
      </c>
      <c r="X108" s="183">
        <v>1346</v>
      </c>
      <c r="Y108" s="183">
        <v>452</v>
      </c>
      <c r="Z108" s="183">
        <v>848</v>
      </c>
      <c r="AA108" s="183">
        <v>436</v>
      </c>
      <c r="AB108" s="183">
        <v>701</v>
      </c>
      <c r="AC108" s="183">
        <v>1102</v>
      </c>
      <c r="AD108" s="183">
        <v>874</v>
      </c>
      <c r="AG108" s="226">
        <f t="shared" si="21"/>
        <v>7757</v>
      </c>
      <c r="AH108" s="226">
        <f t="shared" si="22"/>
        <v>200</v>
      </c>
      <c r="AI108" s="226">
        <f t="shared" si="28"/>
        <v>160</v>
      </c>
      <c r="AJ108" s="227">
        <f t="shared" si="23"/>
        <v>0.43462897526501765</v>
      </c>
      <c r="AK108" s="226">
        <f t="shared" si="29"/>
        <v>150</v>
      </c>
      <c r="AL108" s="227">
        <f t="shared" si="24"/>
        <v>0.46996466431095407</v>
      </c>
      <c r="AN108" s="210" t="b">
        <f t="shared" si="30"/>
        <v>0</v>
      </c>
      <c r="AO108" s="210" t="b">
        <f t="shared" si="35"/>
        <v>0</v>
      </c>
      <c r="AP108" s="211">
        <f t="shared" si="31"/>
        <v>69</v>
      </c>
      <c r="AQ108" s="242">
        <f t="shared" si="32"/>
        <v>9898</v>
      </c>
      <c r="AR108" s="178">
        <v>79</v>
      </c>
      <c r="AS108" s="243">
        <v>0</v>
      </c>
      <c r="AT108" s="242">
        <f t="shared" si="25"/>
        <v>0</v>
      </c>
      <c r="AU108" s="178">
        <v>79</v>
      </c>
      <c r="AV108" s="244">
        <f t="shared" si="26"/>
        <v>160</v>
      </c>
      <c r="AW108" s="244">
        <f t="shared" si="33"/>
        <v>0</v>
      </c>
      <c r="AX108" s="213">
        <f t="shared" si="27"/>
        <v>0</v>
      </c>
      <c r="AZ108" s="194">
        <v>230001</v>
      </c>
      <c r="BA108" s="195" t="s">
        <v>549</v>
      </c>
      <c r="BB108" s="196">
        <v>280</v>
      </c>
      <c r="BC108" s="197">
        <f>IF(C108="arrendamiento",BB108/Costo!$C$27,'Precios R9 (2023)'!BB108)</f>
        <v>280</v>
      </c>
      <c r="BD108" s="197">
        <f t="shared" si="20"/>
        <v>53.2</v>
      </c>
      <c r="BE108" s="197">
        <f t="shared" si="34"/>
        <v>0</v>
      </c>
    </row>
    <row r="109" spans="1:57" s="181" customFormat="1" ht="18.75" customHeight="1">
      <c r="A109" s="178">
        <v>80</v>
      </c>
      <c r="B109" s="179" t="s">
        <v>383</v>
      </c>
      <c r="C109" s="178" t="s">
        <v>369</v>
      </c>
      <c r="D109" s="183">
        <v>990</v>
      </c>
      <c r="E109" s="183">
        <v>1490</v>
      </c>
      <c r="F109" s="183">
        <v>836</v>
      </c>
      <c r="G109" s="183">
        <v>980</v>
      </c>
      <c r="H109" s="183">
        <v>978</v>
      </c>
      <c r="I109" s="183">
        <v>1165</v>
      </c>
      <c r="J109" s="183">
        <v>1244</v>
      </c>
      <c r="K109" s="183">
        <v>8105</v>
      </c>
      <c r="L109" s="183">
        <v>283</v>
      </c>
      <c r="M109" s="183">
        <v>747</v>
      </c>
      <c r="N109" s="183">
        <v>214</v>
      </c>
      <c r="O109" s="183">
        <v>1244</v>
      </c>
      <c r="P109" s="183">
        <v>1028</v>
      </c>
      <c r="Q109" s="183">
        <v>1152</v>
      </c>
      <c r="R109" s="183">
        <v>1107</v>
      </c>
      <c r="S109" s="183">
        <v>1584</v>
      </c>
      <c r="T109" s="183">
        <v>933</v>
      </c>
      <c r="U109" s="183">
        <v>1454</v>
      </c>
      <c r="V109" s="183">
        <v>892</v>
      </c>
      <c r="W109" s="183">
        <v>1026</v>
      </c>
      <c r="X109" s="183">
        <v>1683</v>
      </c>
      <c r="Y109" s="183">
        <v>842</v>
      </c>
      <c r="Z109" s="183">
        <v>1527</v>
      </c>
      <c r="AA109" s="183">
        <v>1276</v>
      </c>
      <c r="AB109" s="183">
        <v>1188</v>
      </c>
      <c r="AC109" s="183">
        <v>1983</v>
      </c>
      <c r="AD109" s="183">
        <v>792</v>
      </c>
      <c r="AG109" s="226">
        <f t="shared" si="21"/>
        <v>8105</v>
      </c>
      <c r="AH109" s="226">
        <f t="shared" si="22"/>
        <v>214</v>
      </c>
      <c r="AI109" s="226">
        <f t="shared" si="28"/>
        <v>171.2</v>
      </c>
      <c r="AJ109" s="227">
        <f t="shared" si="23"/>
        <v>0.77081659973226246</v>
      </c>
      <c r="AK109" s="226">
        <f t="shared" si="29"/>
        <v>160.5</v>
      </c>
      <c r="AL109" s="227">
        <f t="shared" si="24"/>
        <v>0.78514056224899598</v>
      </c>
      <c r="AN109" s="210" t="b">
        <f t="shared" si="30"/>
        <v>0</v>
      </c>
      <c r="AO109" s="210" t="b">
        <f t="shared" si="35"/>
        <v>0</v>
      </c>
      <c r="AP109" s="211">
        <f t="shared" si="31"/>
        <v>69</v>
      </c>
      <c r="AQ109" s="242">
        <f t="shared" si="32"/>
        <v>9898</v>
      </c>
      <c r="AR109" s="178">
        <v>80</v>
      </c>
      <c r="AS109" s="243">
        <v>0</v>
      </c>
      <c r="AT109" s="242">
        <f t="shared" si="25"/>
        <v>0</v>
      </c>
      <c r="AU109" s="178">
        <v>80</v>
      </c>
      <c r="AV109" s="244">
        <f t="shared" si="26"/>
        <v>171.2</v>
      </c>
      <c r="AW109" s="244">
        <f t="shared" si="33"/>
        <v>0</v>
      </c>
      <c r="AX109" s="213">
        <f t="shared" si="27"/>
        <v>0</v>
      </c>
      <c r="AZ109" s="194">
        <v>230003</v>
      </c>
      <c r="BA109" s="195" t="s">
        <v>546</v>
      </c>
      <c r="BB109" s="196">
        <v>690</v>
      </c>
      <c r="BC109" s="197">
        <f>IF(C109="arrendamiento",BB109/Costo!$C$27,'Precios R9 (2023)'!BB109)</f>
        <v>690</v>
      </c>
      <c r="BD109" s="197">
        <f t="shared" si="20"/>
        <v>131.1</v>
      </c>
      <c r="BE109" s="197">
        <f t="shared" si="34"/>
        <v>0</v>
      </c>
    </row>
    <row r="110" spans="1:57" s="181" customFormat="1" ht="18.75" customHeight="1">
      <c r="A110" s="178">
        <v>81</v>
      </c>
      <c r="B110" s="179" t="s">
        <v>384</v>
      </c>
      <c r="C110" s="178" t="s">
        <v>369</v>
      </c>
      <c r="D110" s="183">
        <v>552</v>
      </c>
      <c r="E110" s="183">
        <v>521</v>
      </c>
      <c r="F110" s="183">
        <v>393</v>
      </c>
      <c r="G110" s="183">
        <v>321</v>
      </c>
      <c r="H110" s="183">
        <v>559</v>
      </c>
      <c r="I110" s="183">
        <v>643</v>
      </c>
      <c r="J110" s="183">
        <v>667</v>
      </c>
      <c r="K110" s="183">
        <v>5171</v>
      </c>
      <c r="L110" s="183">
        <v>3563</v>
      </c>
      <c r="M110" s="183">
        <v>351</v>
      </c>
      <c r="N110" s="183">
        <v>214</v>
      </c>
      <c r="O110" s="183">
        <v>792</v>
      </c>
      <c r="P110" s="183">
        <v>483</v>
      </c>
      <c r="Q110" s="183">
        <v>633</v>
      </c>
      <c r="R110" s="183">
        <v>391</v>
      </c>
      <c r="S110" s="183">
        <v>905</v>
      </c>
      <c r="T110" s="183">
        <v>386</v>
      </c>
      <c r="U110" s="183">
        <v>605</v>
      </c>
      <c r="V110" s="183">
        <v>491</v>
      </c>
      <c r="W110" s="183">
        <v>400</v>
      </c>
      <c r="X110" s="183">
        <v>842</v>
      </c>
      <c r="Y110" s="183">
        <v>382</v>
      </c>
      <c r="Z110" s="183">
        <v>373</v>
      </c>
      <c r="AA110" s="183">
        <v>441</v>
      </c>
      <c r="AB110" s="183">
        <v>645</v>
      </c>
      <c r="AC110" s="183">
        <v>653</v>
      </c>
      <c r="AD110" s="183">
        <v>735</v>
      </c>
      <c r="AG110" s="226">
        <f t="shared" si="21"/>
        <v>5171</v>
      </c>
      <c r="AH110" s="226">
        <f t="shared" si="22"/>
        <v>214</v>
      </c>
      <c r="AI110" s="226">
        <f t="shared" si="28"/>
        <v>171.2</v>
      </c>
      <c r="AJ110" s="227">
        <f t="shared" si="23"/>
        <v>0.51225071225071228</v>
      </c>
      <c r="AK110" s="226">
        <f t="shared" si="29"/>
        <v>160.5</v>
      </c>
      <c r="AL110" s="227">
        <f t="shared" si="24"/>
        <v>0.54273504273504281</v>
      </c>
      <c r="AN110" s="210" t="b">
        <f t="shared" si="30"/>
        <v>0</v>
      </c>
      <c r="AO110" s="210" t="b">
        <f t="shared" si="35"/>
        <v>0</v>
      </c>
      <c r="AP110" s="211">
        <f t="shared" si="31"/>
        <v>69</v>
      </c>
      <c r="AQ110" s="242">
        <f t="shared" si="32"/>
        <v>9898</v>
      </c>
      <c r="AR110" s="178">
        <v>81</v>
      </c>
      <c r="AS110" s="243">
        <v>0</v>
      </c>
      <c r="AT110" s="242">
        <f t="shared" si="25"/>
        <v>0</v>
      </c>
      <c r="AU110" s="178">
        <v>81</v>
      </c>
      <c r="AV110" s="244">
        <f t="shared" si="26"/>
        <v>171.2</v>
      </c>
      <c r="AW110" s="244">
        <f t="shared" si="33"/>
        <v>0</v>
      </c>
      <c r="AX110" s="213">
        <f t="shared" si="27"/>
        <v>0</v>
      </c>
      <c r="AZ110" s="194">
        <v>380025</v>
      </c>
      <c r="BA110" s="195" t="s">
        <v>548</v>
      </c>
      <c r="BB110" s="196">
        <v>310</v>
      </c>
      <c r="BC110" s="197">
        <f>IF(C110="arrendamiento",BB110/Costo!$C$27,'Precios R9 (2023)'!BB110)</f>
        <v>310</v>
      </c>
      <c r="BD110" s="197">
        <f t="shared" si="20"/>
        <v>58.9</v>
      </c>
      <c r="BE110" s="197">
        <f t="shared" si="34"/>
        <v>0</v>
      </c>
    </row>
    <row r="111" spans="1:57" s="181" customFormat="1" ht="18.75" customHeight="1">
      <c r="A111" s="178">
        <v>82</v>
      </c>
      <c r="B111" s="179" t="s">
        <v>80</v>
      </c>
      <c r="C111" s="178" t="s">
        <v>369</v>
      </c>
      <c r="D111" s="183">
        <v>3764</v>
      </c>
      <c r="E111" s="183">
        <v>4297</v>
      </c>
      <c r="F111" s="183">
        <v>2217</v>
      </c>
      <c r="G111" s="183">
        <v>3468</v>
      </c>
      <c r="H111" s="183">
        <v>3719</v>
      </c>
      <c r="I111" s="183">
        <v>4646</v>
      </c>
      <c r="J111" s="183">
        <v>4751</v>
      </c>
      <c r="K111" s="183">
        <v>13797</v>
      </c>
      <c r="L111" s="183">
        <v>3563</v>
      </c>
      <c r="M111" s="183">
        <v>1980</v>
      </c>
      <c r="N111" s="183">
        <v>2613</v>
      </c>
      <c r="O111" s="183">
        <v>4525</v>
      </c>
      <c r="P111" s="183">
        <v>4213</v>
      </c>
      <c r="Q111" s="183">
        <v>4587</v>
      </c>
      <c r="R111" s="183">
        <v>6001</v>
      </c>
      <c r="S111" s="183">
        <v>4638</v>
      </c>
      <c r="T111" s="183">
        <v>3920</v>
      </c>
      <c r="U111" s="183">
        <v>4104</v>
      </c>
      <c r="V111" s="183">
        <v>3553</v>
      </c>
      <c r="W111" s="183">
        <v>3176</v>
      </c>
      <c r="X111" s="183">
        <v>4038</v>
      </c>
      <c r="Y111" s="183">
        <v>2834</v>
      </c>
      <c r="Z111" s="183">
        <v>3733</v>
      </c>
      <c r="AA111" s="183">
        <v>4009</v>
      </c>
      <c r="AB111" s="183">
        <v>4694</v>
      </c>
      <c r="AC111" s="183">
        <v>4724</v>
      </c>
      <c r="AD111" s="183">
        <v>4274</v>
      </c>
      <c r="AG111" s="226">
        <f t="shared" si="21"/>
        <v>13797</v>
      </c>
      <c r="AH111" s="226">
        <f t="shared" si="22"/>
        <v>1980</v>
      </c>
      <c r="AI111" s="226">
        <f t="shared" si="28"/>
        <v>1584</v>
      </c>
      <c r="AJ111" s="227">
        <f t="shared" si="23"/>
        <v>0.19999999999999996</v>
      </c>
      <c r="AK111" s="226">
        <f t="shared" si="29"/>
        <v>1485</v>
      </c>
      <c r="AL111" s="227">
        <f t="shared" si="24"/>
        <v>0.25</v>
      </c>
      <c r="AN111" s="210" t="b">
        <f t="shared" si="30"/>
        <v>0</v>
      </c>
      <c r="AO111" s="210" t="b">
        <f t="shared" si="35"/>
        <v>0</v>
      </c>
      <c r="AP111" s="211">
        <f t="shared" si="31"/>
        <v>69</v>
      </c>
      <c r="AQ111" s="242">
        <f t="shared" si="32"/>
        <v>9898</v>
      </c>
      <c r="AR111" s="178">
        <v>82</v>
      </c>
      <c r="AS111" s="243">
        <v>3</v>
      </c>
      <c r="AT111" s="242">
        <f t="shared" si="25"/>
        <v>5940</v>
      </c>
      <c r="AU111" s="178">
        <v>82</v>
      </c>
      <c r="AV111" s="244">
        <f t="shared" si="26"/>
        <v>1584</v>
      </c>
      <c r="AW111" s="244">
        <f t="shared" si="33"/>
        <v>4752</v>
      </c>
      <c r="AX111" s="213">
        <f t="shared" si="27"/>
        <v>0.19999999999999996</v>
      </c>
      <c r="AZ111" s="194">
        <v>200011</v>
      </c>
      <c r="BA111" s="195" t="s">
        <v>592</v>
      </c>
      <c r="BB111" s="196">
        <v>2010</v>
      </c>
      <c r="BC111" s="197">
        <f>IF(C111="arrendamiento",BB111/Costo!$C$27,'Precios R9 (2023)'!BB111)</f>
        <v>2010</v>
      </c>
      <c r="BD111" s="197">
        <f t="shared" si="20"/>
        <v>381.9</v>
      </c>
      <c r="BE111" s="197">
        <f t="shared" si="34"/>
        <v>7175.7000000000007</v>
      </c>
    </row>
    <row r="112" spans="1:57" s="181" customFormat="1" ht="18.75" customHeight="1">
      <c r="A112" s="178">
        <v>83</v>
      </c>
      <c r="B112" s="179" t="s">
        <v>81</v>
      </c>
      <c r="C112" s="178" t="s">
        <v>369</v>
      </c>
      <c r="D112" s="183">
        <v>3700</v>
      </c>
      <c r="E112" s="183">
        <v>4297</v>
      </c>
      <c r="F112" s="183">
        <v>2217</v>
      </c>
      <c r="G112" s="183">
        <v>3468</v>
      </c>
      <c r="H112" s="183">
        <v>3744</v>
      </c>
      <c r="I112" s="183">
        <v>4769</v>
      </c>
      <c r="J112" s="183">
        <v>4864</v>
      </c>
      <c r="K112" s="183">
        <v>10504</v>
      </c>
      <c r="L112" s="183">
        <v>5826</v>
      </c>
      <c r="M112" s="183">
        <v>1980</v>
      </c>
      <c r="N112" s="183">
        <v>2613</v>
      </c>
      <c r="O112" s="183">
        <v>4525</v>
      </c>
      <c r="P112" s="183">
        <v>4253</v>
      </c>
      <c r="Q112" s="183">
        <v>4709</v>
      </c>
      <c r="R112" s="183">
        <v>6006</v>
      </c>
      <c r="S112" s="183">
        <v>4638</v>
      </c>
      <c r="T112" s="183">
        <v>3920</v>
      </c>
      <c r="U112" s="183">
        <v>4249</v>
      </c>
      <c r="V112" s="183">
        <v>3648</v>
      </c>
      <c r="W112" s="183">
        <v>3304</v>
      </c>
      <c r="X112" s="183">
        <v>3477</v>
      </c>
      <c r="Y112" s="183">
        <v>2834</v>
      </c>
      <c r="Z112" s="183">
        <v>3733</v>
      </c>
      <c r="AA112" s="183">
        <v>3999</v>
      </c>
      <c r="AB112" s="183">
        <v>4819</v>
      </c>
      <c r="AC112" s="183">
        <v>4849</v>
      </c>
      <c r="AD112" s="183">
        <v>4247</v>
      </c>
      <c r="AG112" s="226">
        <f t="shared" si="21"/>
        <v>10504</v>
      </c>
      <c r="AH112" s="226">
        <f t="shared" si="22"/>
        <v>1980</v>
      </c>
      <c r="AI112" s="226">
        <f t="shared" si="28"/>
        <v>1584</v>
      </c>
      <c r="AJ112" s="227">
        <f t="shared" si="23"/>
        <v>0.19999999999999996</v>
      </c>
      <c r="AK112" s="226">
        <f t="shared" si="29"/>
        <v>1485</v>
      </c>
      <c r="AL112" s="227">
        <f t="shared" si="24"/>
        <v>0.25</v>
      </c>
      <c r="AN112" s="210" t="b">
        <f t="shared" si="30"/>
        <v>0</v>
      </c>
      <c r="AO112" s="210" t="b">
        <f t="shared" si="35"/>
        <v>0</v>
      </c>
      <c r="AP112" s="211">
        <f t="shared" si="31"/>
        <v>69</v>
      </c>
      <c r="AQ112" s="242">
        <f t="shared" si="32"/>
        <v>9898</v>
      </c>
      <c r="AR112" s="178">
        <v>83</v>
      </c>
      <c r="AS112" s="243">
        <v>0</v>
      </c>
      <c r="AT112" s="242">
        <f t="shared" si="25"/>
        <v>0</v>
      </c>
      <c r="AU112" s="178">
        <v>83</v>
      </c>
      <c r="AV112" s="244">
        <f t="shared" si="26"/>
        <v>1584</v>
      </c>
      <c r="AW112" s="244">
        <f t="shared" si="33"/>
        <v>0</v>
      </c>
      <c r="AX112" s="213">
        <f t="shared" si="27"/>
        <v>0</v>
      </c>
      <c r="AZ112" s="194">
        <v>200008</v>
      </c>
      <c r="BA112" s="195" t="s">
        <v>593</v>
      </c>
      <c r="BB112" s="196">
        <v>2010</v>
      </c>
      <c r="BC112" s="197">
        <f>IF(C112="arrendamiento",BB112/Costo!$C$27,'Precios R9 (2023)'!BB112)</f>
        <v>2010</v>
      </c>
      <c r="BD112" s="197">
        <f t="shared" si="20"/>
        <v>381.9</v>
      </c>
      <c r="BE112" s="197">
        <f t="shared" si="34"/>
        <v>0</v>
      </c>
    </row>
    <row r="113" spans="1:57" s="181" customFormat="1" ht="18.75" customHeight="1">
      <c r="A113" s="178">
        <v>84</v>
      </c>
      <c r="B113" s="179" t="s">
        <v>82</v>
      </c>
      <c r="C113" s="178" t="s">
        <v>369</v>
      </c>
      <c r="D113" s="183">
        <v>3990</v>
      </c>
      <c r="E113" s="183">
        <v>5765</v>
      </c>
      <c r="F113" s="183">
        <v>2661</v>
      </c>
      <c r="G113" s="183">
        <v>5435</v>
      </c>
      <c r="H113" s="183">
        <v>3942</v>
      </c>
      <c r="I113" s="183">
        <v>6504</v>
      </c>
      <c r="J113" s="183">
        <v>6674</v>
      </c>
      <c r="K113" s="183">
        <v>15521</v>
      </c>
      <c r="L113" s="183">
        <v>5826</v>
      </c>
      <c r="M113" s="183">
        <v>2376</v>
      </c>
      <c r="N113" s="183">
        <v>3534</v>
      </c>
      <c r="O113" s="183">
        <v>4864</v>
      </c>
      <c r="P113" s="183">
        <v>5907</v>
      </c>
      <c r="Q113" s="183">
        <v>6423</v>
      </c>
      <c r="R113" s="183">
        <v>7543</v>
      </c>
      <c r="S113" s="183">
        <v>5090</v>
      </c>
      <c r="T113" s="183">
        <v>6408</v>
      </c>
      <c r="U113" s="183">
        <v>5768</v>
      </c>
      <c r="V113" s="183">
        <v>4976</v>
      </c>
      <c r="W113" s="183">
        <v>4135</v>
      </c>
      <c r="X113" s="183">
        <v>4529</v>
      </c>
      <c r="Y113" s="183">
        <v>4197</v>
      </c>
      <c r="Z113" s="183">
        <v>3733</v>
      </c>
      <c r="AA113" s="183">
        <v>4889</v>
      </c>
      <c r="AB113" s="183">
        <v>6584</v>
      </c>
      <c r="AC113" s="183">
        <v>6614</v>
      </c>
      <c r="AD113" s="183">
        <v>5725</v>
      </c>
      <c r="AG113" s="226">
        <f t="shared" si="21"/>
        <v>15521</v>
      </c>
      <c r="AH113" s="226">
        <f t="shared" si="22"/>
        <v>2376</v>
      </c>
      <c r="AI113" s="226">
        <f t="shared" si="28"/>
        <v>1900.8</v>
      </c>
      <c r="AJ113" s="227">
        <f t="shared" si="23"/>
        <v>0.20000000000000007</v>
      </c>
      <c r="AK113" s="226">
        <f t="shared" si="29"/>
        <v>1782</v>
      </c>
      <c r="AL113" s="227">
        <f t="shared" si="24"/>
        <v>0.25</v>
      </c>
      <c r="AN113" s="210" t="b">
        <f t="shared" si="30"/>
        <v>0</v>
      </c>
      <c r="AO113" s="210" t="b">
        <f t="shared" si="35"/>
        <v>0</v>
      </c>
      <c r="AP113" s="211">
        <f t="shared" si="31"/>
        <v>69</v>
      </c>
      <c r="AQ113" s="242">
        <f t="shared" si="32"/>
        <v>9898</v>
      </c>
      <c r="AR113" s="178">
        <v>84</v>
      </c>
      <c r="AS113" s="243">
        <v>0</v>
      </c>
      <c r="AT113" s="242">
        <f t="shared" si="25"/>
        <v>0</v>
      </c>
      <c r="AU113" s="178">
        <v>84</v>
      </c>
      <c r="AV113" s="244">
        <f t="shared" si="26"/>
        <v>1900.8</v>
      </c>
      <c r="AW113" s="244">
        <f t="shared" si="33"/>
        <v>0</v>
      </c>
      <c r="AX113" s="213">
        <f t="shared" si="27"/>
        <v>0</v>
      </c>
      <c r="AZ113" s="194">
        <v>200012</v>
      </c>
      <c r="BA113" s="195" t="s">
        <v>594</v>
      </c>
      <c r="BB113" s="196">
        <v>2630</v>
      </c>
      <c r="BC113" s="197">
        <f>IF(C113="arrendamiento",BB113/Costo!$C$27,'Precios R9 (2023)'!BB113)</f>
        <v>2630</v>
      </c>
      <c r="BD113" s="197">
        <f t="shared" si="20"/>
        <v>499.7</v>
      </c>
      <c r="BE113" s="197">
        <f t="shared" si="34"/>
        <v>0</v>
      </c>
    </row>
    <row r="114" spans="1:57" s="181" customFormat="1" ht="18.75" customHeight="1">
      <c r="A114" s="178">
        <v>85</v>
      </c>
      <c r="B114" s="179" t="s">
        <v>83</v>
      </c>
      <c r="C114" s="178" t="s">
        <v>369</v>
      </c>
      <c r="D114" s="183">
        <v>3908</v>
      </c>
      <c r="E114" s="183">
        <v>5765</v>
      </c>
      <c r="F114" s="183">
        <v>2661</v>
      </c>
      <c r="G114" s="183">
        <v>5346</v>
      </c>
      <c r="H114" s="183">
        <v>3955</v>
      </c>
      <c r="I114" s="183">
        <v>6504</v>
      </c>
      <c r="J114" s="183">
        <v>6561</v>
      </c>
      <c r="K114" s="183">
        <v>14544</v>
      </c>
      <c r="L114" s="183">
        <v>7013</v>
      </c>
      <c r="M114" s="183">
        <v>2376</v>
      </c>
      <c r="N114" s="183">
        <v>3534</v>
      </c>
      <c r="O114" s="183">
        <v>4864</v>
      </c>
      <c r="P114" s="183">
        <v>6224</v>
      </c>
      <c r="Q114" s="183">
        <v>6423</v>
      </c>
      <c r="R114" s="183">
        <v>7543</v>
      </c>
      <c r="S114" s="183">
        <v>5317</v>
      </c>
      <c r="T114" s="183">
        <v>6408</v>
      </c>
      <c r="U114" s="183">
        <v>5768</v>
      </c>
      <c r="V114" s="183">
        <v>4976</v>
      </c>
      <c r="W114" s="183">
        <v>4086</v>
      </c>
      <c r="X114" s="183">
        <v>4389</v>
      </c>
      <c r="Y114" s="183">
        <v>4806</v>
      </c>
      <c r="Z114" s="183">
        <v>4242</v>
      </c>
      <c r="AA114" s="183">
        <v>4872</v>
      </c>
      <c r="AB114" s="183">
        <v>6584</v>
      </c>
      <c r="AC114" s="183">
        <v>6614</v>
      </c>
      <c r="AD114" s="183">
        <v>5649</v>
      </c>
      <c r="AG114" s="226">
        <f t="shared" si="21"/>
        <v>14544</v>
      </c>
      <c r="AH114" s="226">
        <f t="shared" si="22"/>
        <v>2376</v>
      </c>
      <c r="AI114" s="226">
        <f t="shared" si="28"/>
        <v>1900.8</v>
      </c>
      <c r="AJ114" s="227">
        <f t="shared" si="23"/>
        <v>0.20000000000000007</v>
      </c>
      <c r="AK114" s="226">
        <f t="shared" si="29"/>
        <v>1782</v>
      </c>
      <c r="AL114" s="227">
        <f t="shared" si="24"/>
        <v>0.25</v>
      </c>
      <c r="AN114" s="210" t="b">
        <f t="shared" si="30"/>
        <v>0</v>
      </c>
      <c r="AO114" s="210" t="b">
        <f t="shared" si="35"/>
        <v>0</v>
      </c>
      <c r="AP114" s="211">
        <f t="shared" si="31"/>
        <v>69</v>
      </c>
      <c r="AQ114" s="242">
        <f t="shared" si="32"/>
        <v>9898</v>
      </c>
      <c r="AR114" s="178">
        <v>85</v>
      </c>
      <c r="AS114" s="243">
        <v>0</v>
      </c>
      <c r="AT114" s="242">
        <f t="shared" si="25"/>
        <v>0</v>
      </c>
      <c r="AU114" s="178">
        <v>85</v>
      </c>
      <c r="AV114" s="244">
        <f t="shared" si="26"/>
        <v>1900.8</v>
      </c>
      <c r="AW114" s="244">
        <f t="shared" si="33"/>
        <v>0</v>
      </c>
      <c r="AX114" s="213">
        <f t="shared" si="27"/>
        <v>0</v>
      </c>
      <c r="AZ114" s="194">
        <v>200009</v>
      </c>
      <c r="BA114" s="195" t="s">
        <v>595</v>
      </c>
      <c r="BB114" s="196">
        <v>2630</v>
      </c>
      <c r="BC114" s="197">
        <f>IF(C114="arrendamiento",BB114/Costo!$C$27,'Precios R9 (2023)'!BB114)</f>
        <v>2630</v>
      </c>
      <c r="BD114" s="197">
        <f t="shared" si="20"/>
        <v>499.7</v>
      </c>
      <c r="BE114" s="197">
        <f t="shared" si="34"/>
        <v>0</v>
      </c>
    </row>
    <row r="115" spans="1:57" s="181" customFormat="1" ht="18.75" customHeight="1">
      <c r="A115" s="178">
        <v>86</v>
      </c>
      <c r="B115" s="179" t="s">
        <v>385</v>
      </c>
      <c r="C115" s="178" t="s">
        <v>369</v>
      </c>
      <c r="D115" s="183">
        <v>7937</v>
      </c>
      <c r="E115" s="183">
        <v>7633</v>
      </c>
      <c r="F115" s="183">
        <v>4766</v>
      </c>
      <c r="G115" s="183">
        <v>5435</v>
      </c>
      <c r="H115" s="183">
        <v>7844</v>
      </c>
      <c r="I115" s="183">
        <v>11476</v>
      </c>
      <c r="J115" s="183">
        <v>12443</v>
      </c>
      <c r="K115" s="183">
        <v>20695</v>
      </c>
      <c r="L115" s="183">
        <v>4185</v>
      </c>
      <c r="M115" s="183">
        <v>4256</v>
      </c>
      <c r="N115" s="183">
        <v>10115</v>
      </c>
      <c r="O115" s="183">
        <v>16516</v>
      </c>
      <c r="P115" s="183">
        <v>17647</v>
      </c>
      <c r="Q115" s="183">
        <v>11333</v>
      </c>
      <c r="R115" s="183">
        <v>5671</v>
      </c>
      <c r="S115" s="183">
        <v>9841</v>
      </c>
      <c r="T115" s="183">
        <v>7715</v>
      </c>
      <c r="U115" s="183">
        <v>19384</v>
      </c>
      <c r="V115" s="183">
        <v>8778</v>
      </c>
      <c r="W115" s="183">
        <v>5774</v>
      </c>
      <c r="X115" s="183">
        <v>8473</v>
      </c>
      <c r="Y115" s="183">
        <v>4786</v>
      </c>
      <c r="Z115" s="183">
        <v>7466</v>
      </c>
      <c r="AA115" s="183">
        <v>8881</v>
      </c>
      <c r="AB115" s="183">
        <v>11651</v>
      </c>
      <c r="AC115" s="183">
        <v>11671</v>
      </c>
      <c r="AD115" s="183">
        <v>6222</v>
      </c>
      <c r="AG115" s="226">
        <f t="shared" si="21"/>
        <v>20695</v>
      </c>
      <c r="AH115" s="226">
        <f t="shared" si="22"/>
        <v>4185</v>
      </c>
      <c r="AI115" s="226">
        <f t="shared" si="28"/>
        <v>3348</v>
      </c>
      <c r="AJ115" s="227">
        <f t="shared" si="23"/>
        <v>0.21334586466165417</v>
      </c>
      <c r="AK115" s="226">
        <f t="shared" si="29"/>
        <v>3138.75</v>
      </c>
      <c r="AL115" s="227">
        <f t="shared" si="24"/>
        <v>0.26251174812030076</v>
      </c>
      <c r="AN115" s="210" t="b">
        <f t="shared" si="30"/>
        <v>0</v>
      </c>
      <c r="AO115" s="210" t="b">
        <f t="shared" si="35"/>
        <v>0</v>
      </c>
      <c r="AP115" s="211">
        <f t="shared" si="31"/>
        <v>69</v>
      </c>
      <c r="AQ115" s="242">
        <f t="shared" si="32"/>
        <v>9898</v>
      </c>
      <c r="AR115" s="178">
        <v>86</v>
      </c>
      <c r="AS115" s="243">
        <v>0</v>
      </c>
      <c r="AT115" s="242">
        <f t="shared" si="25"/>
        <v>0</v>
      </c>
      <c r="AU115" s="178">
        <v>86</v>
      </c>
      <c r="AV115" s="244">
        <f t="shared" si="26"/>
        <v>3348</v>
      </c>
      <c r="AW115" s="244">
        <f t="shared" si="33"/>
        <v>0</v>
      </c>
      <c r="AX115" s="213">
        <f t="shared" si="27"/>
        <v>0</v>
      </c>
      <c r="AZ115" s="194"/>
      <c r="BA115" s="195" t="s">
        <v>714</v>
      </c>
      <c r="BB115" s="196">
        <v>3762</v>
      </c>
      <c r="BC115" s="197">
        <f>IF(C115="arrendamiento",BB115/Costo!$C$27,'Precios R9 (2023)'!BB115)</f>
        <v>3762</v>
      </c>
      <c r="BD115" s="197">
        <f t="shared" si="20"/>
        <v>714.78</v>
      </c>
      <c r="BE115" s="197">
        <f t="shared" si="34"/>
        <v>0</v>
      </c>
    </row>
    <row r="116" spans="1:57" s="181" customFormat="1" ht="18.75" customHeight="1">
      <c r="A116" s="178">
        <v>87</v>
      </c>
      <c r="B116" s="179" t="s">
        <v>207</v>
      </c>
      <c r="C116" s="178" t="s">
        <v>369</v>
      </c>
      <c r="D116" s="183">
        <v>8133</v>
      </c>
      <c r="E116" s="183">
        <v>7698</v>
      </c>
      <c r="F116" s="183">
        <v>7006</v>
      </c>
      <c r="G116" s="183">
        <v>7905</v>
      </c>
      <c r="H116" s="183">
        <v>8230</v>
      </c>
      <c r="I116" s="183">
        <v>6570</v>
      </c>
      <c r="J116" s="183">
        <v>6222</v>
      </c>
      <c r="K116" s="183">
        <v>12928</v>
      </c>
      <c r="L116" s="183">
        <v>3054</v>
      </c>
      <c r="M116" s="183">
        <v>6256</v>
      </c>
      <c r="N116" s="183">
        <v>4265</v>
      </c>
      <c r="O116" s="183">
        <v>6900</v>
      </c>
      <c r="P116" s="183">
        <v>9199</v>
      </c>
      <c r="Q116" s="183">
        <v>6489</v>
      </c>
      <c r="R116" s="183">
        <v>8177</v>
      </c>
      <c r="S116" s="183">
        <v>8258</v>
      </c>
      <c r="T116" s="183">
        <v>6881</v>
      </c>
      <c r="U116" s="183">
        <v>9224</v>
      </c>
      <c r="V116" s="183">
        <v>5026</v>
      </c>
      <c r="W116" s="183">
        <v>6610</v>
      </c>
      <c r="X116" s="183">
        <v>9330</v>
      </c>
      <c r="Y116" s="183">
        <v>4888</v>
      </c>
      <c r="Z116" s="183">
        <v>1018</v>
      </c>
      <c r="AA116" s="183">
        <v>9029</v>
      </c>
      <c r="AB116" s="183">
        <v>6629</v>
      </c>
      <c r="AC116" s="183">
        <v>6682</v>
      </c>
      <c r="AD116" s="183">
        <v>5905</v>
      </c>
      <c r="AG116" s="226">
        <f t="shared" si="21"/>
        <v>12928</v>
      </c>
      <c r="AH116" s="226">
        <f t="shared" si="22"/>
        <v>1018</v>
      </c>
      <c r="AI116" s="226">
        <f t="shared" si="28"/>
        <v>814.4</v>
      </c>
      <c r="AJ116" s="227">
        <f t="shared" si="23"/>
        <v>0.86982097186700769</v>
      </c>
      <c r="AK116" s="226">
        <f t="shared" si="29"/>
        <v>763.5</v>
      </c>
      <c r="AL116" s="227">
        <f t="shared" si="24"/>
        <v>0.87795716112531974</v>
      </c>
      <c r="AN116" s="210" t="b">
        <f t="shared" si="30"/>
        <v>0</v>
      </c>
      <c r="AO116" s="210" t="b">
        <f t="shared" si="35"/>
        <v>0</v>
      </c>
      <c r="AP116" s="211">
        <f t="shared" si="31"/>
        <v>69</v>
      </c>
      <c r="AQ116" s="242">
        <f t="shared" si="32"/>
        <v>9898</v>
      </c>
      <c r="AR116" s="178">
        <v>87</v>
      </c>
      <c r="AS116" s="243">
        <v>3</v>
      </c>
      <c r="AT116" s="242">
        <f t="shared" si="25"/>
        <v>3054</v>
      </c>
      <c r="AU116" s="178">
        <v>87</v>
      </c>
      <c r="AV116" s="244">
        <f t="shared" si="26"/>
        <v>814.4</v>
      </c>
      <c r="AW116" s="244">
        <f t="shared" si="33"/>
        <v>2443.1999999999998</v>
      </c>
      <c r="AX116" s="213">
        <f t="shared" si="27"/>
        <v>0.86982097186700769</v>
      </c>
      <c r="AZ116" s="194">
        <v>430002</v>
      </c>
      <c r="BA116" s="195" t="s">
        <v>550</v>
      </c>
      <c r="BB116" s="196">
        <v>5530</v>
      </c>
      <c r="BC116" s="197">
        <f>IF(C116="arrendamiento",BB116/Costo!$C$27,'Precios R9 (2023)'!BB116)</f>
        <v>5530</v>
      </c>
      <c r="BD116" s="197">
        <f t="shared" si="20"/>
        <v>1050.7</v>
      </c>
      <c r="BE116" s="197">
        <f t="shared" si="34"/>
        <v>19742.099999999999</v>
      </c>
    </row>
    <row r="117" spans="1:57" s="181" customFormat="1" ht="18.75" customHeight="1">
      <c r="A117" s="178">
        <v>88</v>
      </c>
      <c r="B117" s="179" t="s">
        <v>208</v>
      </c>
      <c r="C117" s="178" t="s">
        <v>369</v>
      </c>
      <c r="D117" s="183">
        <v>3801</v>
      </c>
      <c r="E117" s="183">
        <v>4611</v>
      </c>
      <c r="F117" s="183">
        <v>1685</v>
      </c>
      <c r="G117" s="183">
        <v>3742</v>
      </c>
      <c r="H117" s="183">
        <v>3756</v>
      </c>
      <c r="I117" s="183">
        <v>4732</v>
      </c>
      <c r="J117" s="183">
        <v>3959</v>
      </c>
      <c r="K117" s="183">
        <v>6036</v>
      </c>
      <c r="L117" s="183">
        <v>2262</v>
      </c>
      <c r="M117" s="183">
        <v>1504</v>
      </c>
      <c r="N117" s="183">
        <v>1649</v>
      </c>
      <c r="O117" s="183">
        <v>3280</v>
      </c>
      <c r="P117" s="183">
        <v>4966</v>
      </c>
      <c r="Q117" s="183">
        <v>4674</v>
      </c>
      <c r="R117" s="183">
        <v>5748</v>
      </c>
      <c r="S117" s="183">
        <v>4412</v>
      </c>
      <c r="T117" s="183">
        <v>3360</v>
      </c>
      <c r="U117" s="183">
        <v>5687</v>
      </c>
      <c r="V117" s="183">
        <v>3620</v>
      </c>
      <c r="W117" s="183">
        <v>3594</v>
      </c>
      <c r="X117" s="183">
        <v>4207</v>
      </c>
      <c r="Y117" s="183">
        <v>4262</v>
      </c>
      <c r="Z117" s="183">
        <v>4072</v>
      </c>
      <c r="AA117" s="183">
        <v>3955</v>
      </c>
      <c r="AB117" s="183">
        <v>4785</v>
      </c>
      <c r="AC117" s="183">
        <v>4812</v>
      </c>
      <c r="AD117" s="183">
        <v>4291</v>
      </c>
      <c r="AG117" s="226">
        <f t="shared" si="21"/>
        <v>6036</v>
      </c>
      <c r="AH117" s="226">
        <f t="shared" si="22"/>
        <v>1504</v>
      </c>
      <c r="AI117" s="226">
        <f t="shared" si="28"/>
        <v>1203.2</v>
      </c>
      <c r="AJ117" s="227">
        <f t="shared" si="23"/>
        <v>0.19999999999999996</v>
      </c>
      <c r="AK117" s="226">
        <f t="shared" si="29"/>
        <v>1128</v>
      </c>
      <c r="AL117" s="227">
        <f t="shared" si="24"/>
        <v>0.25</v>
      </c>
      <c r="AN117" s="210" t="b">
        <f t="shared" si="30"/>
        <v>0</v>
      </c>
      <c r="AO117" s="210" t="b">
        <f t="shared" si="35"/>
        <v>0</v>
      </c>
      <c r="AP117" s="211">
        <f t="shared" si="31"/>
        <v>69</v>
      </c>
      <c r="AQ117" s="242">
        <f t="shared" si="32"/>
        <v>9898</v>
      </c>
      <c r="AR117" s="178">
        <v>88</v>
      </c>
      <c r="AS117" s="243">
        <v>0</v>
      </c>
      <c r="AT117" s="242">
        <f t="shared" si="25"/>
        <v>0</v>
      </c>
      <c r="AU117" s="178">
        <v>88</v>
      </c>
      <c r="AV117" s="244">
        <f t="shared" si="26"/>
        <v>1203.2</v>
      </c>
      <c r="AW117" s="244">
        <f t="shared" si="33"/>
        <v>0</v>
      </c>
      <c r="AX117" s="213">
        <f t="shared" si="27"/>
        <v>0</v>
      </c>
      <c r="AZ117" s="194">
        <v>200018</v>
      </c>
      <c r="BA117" s="195" t="s">
        <v>551</v>
      </c>
      <c r="BB117" s="196">
        <v>1450</v>
      </c>
      <c r="BC117" s="197">
        <f>IF(C117="arrendamiento",BB117/Costo!$C$27,'Precios R9 (2023)'!BB117)</f>
        <v>1450</v>
      </c>
      <c r="BD117" s="197">
        <f t="shared" si="20"/>
        <v>275.5</v>
      </c>
      <c r="BE117" s="197">
        <f t="shared" si="34"/>
        <v>0</v>
      </c>
    </row>
    <row r="118" spans="1:57" s="181" customFormat="1" ht="18.75" customHeight="1">
      <c r="A118" s="178">
        <v>89</v>
      </c>
      <c r="B118" s="179" t="s">
        <v>84</v>
      </c>
      <c r="C118" s="178" t="s">
        <v>369</v>
      </c>
      <c r="D118" s="183">
        <v>2780</v>
      </c>
      <c r="E118" s="183">
        <v>3210</v>
      </c>
      <c r="F118" s="183">
        <v>1558</v>
      </c>
      <c r="G118" s="183">
        <v>1693</v>
      </c>
      <c r="H118" s="183">
        <v>2813</v>
      </c>
      <c r="I118" s="183">
        <v>3424</v>
      </c>
      <c r="J118" s="183">
        <v>3224</v>
      </c>
      <c r="K118" s="183">
        <v>11312</v>
      </c>
      <c r="L118" s="183">
        <v>8823</v>
      </c>
      <c r="M118" s="183">
        <v>1391</v>
      </c>
      <c r="N118" s="183">
        <v>2165</v>
      </c>
      <c r="O118" s="183">
        <v>2715</v>
      </c>
      <c r="P118" s="183">
        <v>3068</v>
      </c>
      <c r="Q118" s="183">
        <v>3381</v>
      </c>
      <c r="R118" s="183">
        <v>2584</v>
      </c>
      <c r="S118" s="183">
        <v>3054</v>
      </c>
      <c r="T118" s="183">
        <v>2489</v>
      </c>
      <c r="U118" s="183">
        <v>3554</v>
      </c>
      <c r="V118" s="183">
        <v>2620</v>
      </c>
      <c r="W118" s="183">
        <v>2100</v>
      </c>
      <c r="X118" s="183">
        <v>2566</v>
      </c>
      <c r="Y118" s="183">
        <v>2348</v>
      </c>
      <c r="Z118" s="183">
        <v>2545</v>
      </c>
      <c r="AA118" s="183">
        <v>3385</v>
      </c>
      <c r="AB118" s="183">
        <v>3450</v>
      </c>
      <c r="AC118" s="183">
        <v>3482</v>
      </c>
      <c r="AD118" s="183">
        <v>3046</v>
      </c>
      <c r="AG118" s="226">
        <f t="shared" si="21"/>
        <v>11312</v>
      </c>
      <c r="AH118" s="226">
        <f t="shared" si="22"/>
        <v>1391</v>
      </c>
      <c r="AI118" s="226">
        <f t="shared" si="28"/>
        <v>1112.8</v>
      </c>
      <c r="AJ118" s="227">
        <f t="shared" si="23"/>
        <v>0.20000000000000007</v>
      </c>
      <c r="AK118" s="226">
        <f t="shared" si="29"/>
        <v>1043.25</v>
      </c>
      <c r="AL118" s="227">
        <f t="shared" si="24"/>
        <v>0.25</v>
      </c>
      <c r="AN118" s="210" t="b">
        <f t="shared" si="30"/>
        <v>0</v>
      </c>
      <c r="AO118" s="210" t="b">
        <f t="shared" si="35"/>
        <v>0</v>
      </c>
      <c r="AP118" s="211">
        <f t="shared" si="31"/>
        <v>69</v>
      </c>
      <c r="AQ118" s="242">
        <f t="shared" si="32"/>
        <v>9898</v>
      </c>
      <c r="AR118" s="178">
        <v>89</v>
      </c>
      <c r="AS118" s="243">
        <v>0</v>
      </c>
      <c r="AT118" s="242">
        <f t="shared" si="25"/>
        <v>0</v>
      </c>
      <c r="AU118" s="178">
        <v>89</v>
      </c>
      <c r="AV118" s="244">
        <f t="shared" si="26"/>
        <v>1112.8</v>
      </c>
      <c r="AW118" s="244">
        <f t="shared" si="33"/>
        <v>0</v>
      </c>
      <c r="AX118" s="213">
        <f t="shared" si="27"/>
        <v>0</v>
      </c>
      <c r="AZ118" s="194">
        <v>430003</v>
      </c>
      <c r="BA118" s="195" t="s">
        <v>552</v>
      </c>
      <c r="BB118" s="196">
        <v>1230</v>
      </c>
      <c r="BC118" s="197">
        <f>IF(C118="arrendamiento",BB118/Costo!$C$27,'Precios R9 (2023)'!BB118)</f>
        <v>1230</v>
      </c>
      <c r="BD118" s="197">
        <f t="shared" si="20"/>
        <v>233.7</v>
      </c>
      <c r="BE118" s="197">
        <f t="shared" si="34"/>
        <v>0</v>
      </c>
    </row>
    <row r="119" spans="1:57" s="181" customFormat="1" ht="18.75" customHeight="1">
      <c r="A119" s="178">
        <v>90</v>
      </c>
      <c r="B119" s="179" t="s">
        <v>85</v>
      </c>
      <c r="C119" s="178" t="s">
        <v>369</v>
      </c>
      <c r="D119" s="183">
        <v>13359</v>
      </c>
      <c r="E119" s="183">
        <v>15322</v>
      </c>
      <c r="F119" s="183">
        <v>3370</v>
      </c>
      <c r="G119" s="183">
        <v>13324</v>
      </c>
      <c r="H119" s="183">
        <v>13201</v>
      </c>
      <c r="I119" s="183">
        <v>15729</v>
      </c>
      <c r="J119" s="183">
        <v>13574</v>
      </c>
      <c r="K119" s="183">
        <v>14831</v>
      </c>
      <c r="L119" s="183">
        <v>9050</v>
      </c>
      <c r="M119" s="183">
        <v>3009</v>
      </c>
      <c r="N119" s="183">
        <v>2727</v>
      </c>
      <c r="O119" s="183">
        <v>9276</v>
      </c>
      <c r="P119" s="183">
        <v>15572</v>
      </c>
      <c r="Q119" s="183">
        <v>15534</v>
      </c>
      <c r="R119" s="183">
        <v>14499</v>
      </c>
      <c r="S119" s="183">
        <v>17081</v>
      </c>
      <c r="T119" s="183">
        <v>9706</v>
      </c>
      <c r="U119" s="183">
        <v>19439</v>
      </c>
      <c r="V119" s="183">
        <v>12032</v>
      </c>
      <c r="W119" s="183">
        <v>12409</v>
      </c>
      <c r="X119" s="183">
        <v>13509</v>
      </c>
      <c r="Y119" s="183">
        <v>8573</v>
      </c>
      <c r="Z119" s="183">
        <v>14423</v>
      </c>
      <c r="AA119" s="183">
        <v>14381</v>
      </c>
      <c r="AB119" s="183">
        <v>15984</v>
      </c>
      <c r="AC119" s="183">
        <v>15995</v>
      </c>
      <c r="AD119" s="183">
        <v>10312</v>
      </c>
      <c r="AG119" s="226">
        <f t="shared" si="21"/>
        <v>19439</v>
      </c>
      <c r="AH119" s="226">
        <f t="shared" si="22"/>
        <v>2727</v>
      </c>
      <c r="AI119" s="226">
        <f t="shared" si="28"/>
        <v>2181.6</v>
      </c>
      <c r="AJ119" s="227">
        <f t="shared" si="23"/>
        <v>0.27497507477567296</v>
      </c>
      <c r="AK119" s="226">
        <f t="shared" si="29"/>
        <v>2045.25</v>
      </c>
      <c r="AL119" s="227">
        <f t="shared" si="24"/>
        <v>0.32028913260219338</v>
      </c>
      <c r="AN119" s="210" t="b">
        <f t="shared" si="30"/>
        <v>0</v>
      </c>
      <c r="AO119" s="210" t="b">
        <f t="shared" si="35"/>
        <v>0</v>
      </c>
      <c r="AP119" s="211">
        <f t="shared" si="31"/>
        <v>69</v>
      </c>
      <c r="AQ119" s="242">
        <f t="shared" si="32"/>
        <v>9898</v>
      </c>
      <c r="AR119" s="178">
        <v>90</v>
      </c>
      <c r="AS119" s="243">
        <v>0</v>
      </c>
      <c r="AT119" s="242">
        <f t="shared" si="25"/>
        <v>0</v>
      </c>
      <c r="AU119" s="178">
        <v>90</v>
      </c>
      <c r="AV119" s="244">
        <f t="shared" si="26"/>
        <v>2181.6</v>
      </c>
      <c r="AW119" s="244">
        <f t="shared" si="33"/>
        <v>0</v>
      </c>
      <c r="AX119" s="213">
        <f t="shared" si="27"/>
        <v>0</v>
      </c>
      <c r="AZ119" s="194">
        <v>200003</v>
      </c>
      <c r="BA119" s="195" t="s">
        <v>553</v>
      </c>
      <c r="BB119" s="196">
        <v>3060</v>
      </c>
      <c r="BC119" s="197">
        <f>IF(C119="arrendamiento",BB119/Costo!$C$27,'Precios R9 (2023)'!BB119)</f>
        <v>3060</v>
      </c>
      <c r="BD119" s="197">
        <f t="shared" si="20"/>
        <v>581.4</v>
      </c>
      <c r="BE119" s="197">
        <f t="shared" si="34"/>
        <v>0</v>
      </c>
    </row>
    <row r="120" spans="1:57" s="181" customFormat="1" ht="18.75" customHeight="1">
      <c r="A120" s="178">
        <v>91</v>
      </c>
      <c r="B120" s="179" t="s">
        <v>86</v>
      </c>
      <c r="C120" s="178" t="s">
        <v>369</v>
      </c>
      <c r="D120" s="183">
        <v>17076</v>
      </c>
      <c r="E120" s="183">
        <v>18387</v>
      </c>
      <c r="F120" s="183">
        <v>3370</v>
      </c>
      <c r="G120" s="183">
        <v>25157</v>
      </c>
      <c r="H120" s="183">
        <v>17280</v>
      </c>
      <c r="I120" s="183">
        <v>20219</v>
      </c>
      <c r="J120" s="183">
        <v>17760</v>
      </c>
      <c r="K120" s="183">
        <v>59792</v>
      </c>
      <c r="L120" s="183">
        <v>5656</v>
      </c>
      <c r="M120" s="183">
        <v>3009</v>
      </c>
      <c r="N120" s="183">
        <v>7851</v>
      </c>
      <c r="O120" s="183">
        <v>13574</v>
      </c>
      <c r="P120" s="183">
        <v>23264</v>
      </c>
      <c r="Q120" s="183">
        <v>19968</v>
      </c>
      <c r="R120" s="183">
        <v>27375</v>
      </c>
      <c r="S120" s="183">
        <v>19570</v>
      </c>
      <c r="T120" s="183">
        <v>12669</v>
      </c>
      <c r="U120" s="183">
        <v>20354</v>
      </c>
      <c r="V120" s="183">
        <v>15467</v>
      </c>
      <c r="W120" s="183">
        <v>12430</v>
      </c>
      <c r="X120" s="183">
        <v>19350</v>
      </c>
      <c r="Y120" s="183">
        <v>11189</v>
      </c>
      <c r="Z120" s="183">
        <v>15271</v>
      </c>
      <c r="AA120" s="183">
        <v>18652</v>
      </c>
      <c r="AB120" s="183">
        <v>20475</v>
      </c>
      <c r="AC120" s="183">
        <v>20561</v>
      </c>
      <c r="AD120" s="183">
        <v>17088</v>
      </c>
      <c r="AG120" s="226">
        <f t="shared" si="21"/>
        <v>59792</v>
      </c>
      <c r="AH120" s="226">
        <f t="shared" si="22"/>
        <v>3009</v>
      </c>
      <c r="AI120" s="226">
        <f t="shared" si="28"/>
        <v>2407.1999999999998</v>
      </c>
      <c r="AJ120" s="227">
        <f t="shared" si="23"/>
        <v>0.20000000000000007</v>
      </c>
      <c r="AK120" s="226">
        <f t="shared" si="29"/>
        <v>2256.75</v>
      </c>
      <c r="AL120" s="227">
        <f t="shared" si="24"/>
        <v>0.25</v>
      </c>
      <c r="AN120" s="210" t="b">
        <f t="shared" si="30"/>
        <v>0</v>
      </c>
      <c r="AO120" s="210" t="b">
        <f t="shared" si="35"/>
        <v>0</v>
      </c>
      <c r="AP120" s="211">
        <f t="shared" si="31"/>
        <v>69</v>
      </c>
      <c r="AQ120" s="242">
        <f t="shared" si="32"/>
        <v>9898</v>
      </c>
      <c r="AR120" s="178">
        <v>91</v>
      </c>
      <c r="AS120" s="243">
        <v>0</v>
      </c>
      <c r="AT120" s="242">
        <f t="shared" si="25"/>
        <v>0</v>
      </c>
      <c r="AU120" s="178">
        <v>91</v>
      </c>
      <c r="AV120" s="244">
        <f t="shared" si="26"/>
        <v>2407.1999999999998</v>
      </c>
      <c r="AW120" s="244">
        <f t="shared" si="33"/>
        <v>0</v>
      </c>
      <c r="AX120" s="213">
        <f t="shared" si="27"/>
        <v>0</v>
      </c>
      <c r="AZ120" s="194">
        <v>200003</v>
      </c>
      <c r="BA120" s="195" t="s">
        <v>553</v>
      </c>
      <c r="BB120" s="196">
        <v>3060</v>
      </c>
      <c r="BC120" s="197">
        <f>IF(C120="arrendamiento",BB120/Costo!$C$27,'Precios R9 (2023)'!BB120)</f>
        <v>3060</v>
      </c>
      <c r="BD120" s="197">
        <f t="shared" si="20"/>
        <v>581.4</v>
      </c>
      <c r="BE120" s="197">
        <f t="shared" si="34"/>
        <v>0</v>
      </c>
    </row>
    <row r="121" spans="1:57" s="181" customFormat="1" ht="18.75" customHeight="1">
      <c r="A121" s="178">
        <v>92</v>
      </c>
      <c r="B121" s="179" t="s">
        <v>87</v>
      </c>
      <c r="C121" s="178" t="s">
        <v>369</v>
      </c>
      <c r="D121" s="183">
        <v>4913</v>
      </c>
      <c r="E121" s="183">
        <v>7734</v>
      </c>
      <c r="F121" s="183">
        <v>4460</v>
      </c>
      <c r="G121" s="183">
        <v>4614</v>
      </c>
      <c r="H121" s="183">
        <v>4855</v>
      </c>
      <c r="I121" s="183">
        <v>8358</v>
      </c>
      <c r="J121" s="183">
        <v>9728</v>
      </c>
      <c r="K121" s="183">
        <v>17936</v>
      </c>
      <c r="L121" s="183">
        <v>6504</v>
      </c>
      <c r="M121" s="183">
        <v>3982</v>
      </c>
      <c r="N121" s="183">
        <v>4588</v>
      </c>
      <c r="O121" s="183">
        <v>6900</v>
      </c>
      <c r="P121" s="183">
        <v>7147</v>
      </c>
      <c r="Q121" s="183">
        <v>8254</v>
      </c>
      <c r="R121" s="183">
        <v>5232</v>
      </c>
      <c r="S121" s="183">
        <v>7013</v>
      </c>
      <c r="T121" s="183">
        <v>6222</v>
      </c>
      <c r="U121" s="183">
        <v>8561</v>
      </c>
      <c r="V121" s="183">
        <v>6394</v>
      </c>
      <c r="W121" s="183">
        <v>5348</v>
      </c>
      <c r="X121" s="183">
        <v>5734</v>
      </c>
      <c r="Y121" s="183">
        <v>5111</v>
      </c>
      <c r="Z121" s="183">
        <v>7466</v>
      </c>
      <c r="AA121" s="183">
        <v>5463</v>
      </c>
      <c r="AB121" s="183">
        <v>8427</v>
      </c>
      <c r="AC121" s="183">
        <v>8500</v>
      </c>
      <c r="AD121" s="183">
        <v>7081</v>
      </c>
      <c r="AG121" s="226">
        <f t="shared" si="21"/>
        <v>17936</v>
      </c>
      <c r="AH121" s="226">
        <f t="shared" si="22"/>
        <v>3982</v>
      </c>
      <c r="AI121" s="226">
        <f t="shared" si="28"/>
        <v>3185.6</v>
      </c>
      <c r="AJ121" s="227">
        <f t="shared" si="23"/>
        <v>0.20000000000000007</v>
      </c>
      <c r="AK121" s="226">
        <f t="shared" si="29"/>
        <v>2986.5</v>
      </c>
      <c r="AL121" s="227">
        <f t="shared" si="24"/>
        <v>0.25</v>
      </c>
      <c r="AN121" s="210" t="b">
        <f t="shared" si="30"/>
        <v>0</v>
      </c>
      <c r="AO121" s="210" t="b">
        <f t="shared" si="35"/>
        <v>0</v>
      </c>
      <c r="AP121" s="211">
        <f t="shared" si="31"/>
        <v>69</v>
      </c>
      <c r="AQ121" s="242">
        <f t="shared" si="32"/>
        <v>9898</v>
      </c>
      <c r="AR121" s="178">
        <v>92</v>
      </c>
      <c r="AS121" s="243">
        <v>0</v>
      </c>
      <c r="AT121" s="242">
        <f t="shared" si="25"/>
        <v>0</v>
      </c>
      <c r="AU121" s="178">
        <v>92</v>
      </c>
      <c r="AV121" s="244">
        <f t="shared" si="26"/>
        <v>3185.6</v>
      </c>
      <c r="AW121" s="244">
        <f t="shared" si="33"/>
        <v>0</v>
      </c>
      <c r="AX121" s="213">
        <f t="shared" si="27"/>
        <v>0</v>
      </c>
      <c r="AZ121" s="194">
        <v>210010</v>
      </c>
      <c r="BA121" s="195" t="s">
        <v>642</v>
      </c>
      <c r="BB121" s="196">
        <v>4450</v>
      </c>
      <c r="BC121" s="197">
        <f>IF(C121="arrendamiento",BB121/Costo!$C$27,'Precios R9 (2023)'!BB121)</f>
        <v>4450</v>
      </c>
      <c r="BD121" s="197">
        <f t="shared" si="20"/>
        <v>845.5</v>
      </c>
      <c r="BE121" s="197">
        <f t="shared" si="34"/>
        <v>0</v>
      </c>
    </row>
    <row r="122" spans="1:57" s="181" customFormat="1" ht="18.75" customHeight="1">
      <c r="A122" s="178">
        <v>93</v>
      </c>
      <c r="B122" s="179" t="s">
        <v>88</v>
      </c>
      <c r="C122" s="178" t="s">
        <v>369</v>
      </c>
      <c r="D122" s="183">
        <v>6183</v>
      </c>
      <c r="E122" s="183">
        <v>10726</v>
      </c>
      <c r="F122" s="183">
        <v>6031</v>
      </c>
      <c r="G122" s="183">
        <v>5501</v>
      </c>
      <c r="H122" s="183">
        <v>6256</v>
      </c>
      <c r="I122" s="183">
        <v>10336</v>
      </c>
      <c r="J122" s="183">
        <v>10407</v>
      </c>
      <c r="K122" s="183">
        <v>20200</v>
      </c>
      <c r="L122" s="183">
        <v>7692</v>
      </c>
      <c r="M122" s="183">
        <v>5385</v>
      </c>
      <c r="N122" s="183">
        <v>5346</v>
      </c>
      <c r="O122" s="183">
        <v>8032</v>
      </c>
      <c r="P122" s="183">
        <v>9516</v>
      </c>
      <c r="Q122" s="183">
        <v>10207</v>
      </c>
      <c r="R122" s="183">
        <v>7081</v>
      </c>
      <c r="S122" s="183">
        <v>8484</v>
      </c>
      <c r="T122" s="183">
        <v>7155</v>
      </c>
      <c r="U122" s="183">
        <v>12035</v>
      </c>
      <c r="V122" s="183">
        <v>7906</v>
      </c>
      <c r="W122" s="183">
        <v>6257</v>
      </c>
      <c r="X122" s="183">
        <v>7701</v>
      </c>
      <c r="Y122" s="183">
        <v>5916</v>
      </c>
      <c r="Z122" s="183">
        <v>8484</v>
      </c>
      <c r="AA122" s="183">
        <v>6795</v>
      </c>
      <c r="AB122" s="183">
        <v>10441</v>
      </c>
      <c r="AC122" s="183">
        <v>10510</v>
      </c>
      <c r="AD122" s="183">
        <v>8056</v>
      </c>
      <c r="AG122" s="226">
        <f t="shared" si="21"/>
        <v>20200</v>
      </c>
      <c r="AH122" s="226">
        <f t="shared" si="22"/>
        <v>5346</v>
      </c>
      <c r="AI122" s="226">
        <f t="shared" si="28"/>
        <v>4276.8</v>
      </c>
      <c r="AJ122" s="227">
        <f t="shared" si="23"/>
        <v>0.20579387186629527</v>
      </c>
      <c r="AK122" s="226">
        <f t="shared" si="29"/>
        <v>4009.5</v>
      </c>
      <c r="AL122" s="227">
        <f t="shared" si="24"/>
        <v>0.25543175487465186</v>
      </c>
      <c r="AN122" s="210" t="b">
        <f t="shared" si="30"/>
        <v>0</v>
      </c>
      <c r="AO122" s="210" t="b">
        <f t="shared" si="35"/>
        <v>0</v>
      </c>
      <c r="AP122" s="211">
        <f t="shared" si="31"/>
        <v>69</v>
      </c>
      <c r="AQ122" s="242">
        <f t="shared" si="32"/>
        <v>9898</v>
      </c>
      <c r="AR122" s="178">
        <v>93</v>
      </c>
      <c r="AS122" s="243">
        <v>0</v>
      </c>
      <c r="AT122" s="242">
        <f t="shared" si="25"/>
        <v>0</v>
      </c>
      <c r="AU122" s="178">
        <v>93</v>
      </c>
      <c r="AV122" s="244">
        <f t="shared" si="26"/>
        <v>4276.8</v>
      </c>
      <c r="AW122" s="244">
        <f t="shared" si="33"/>
        <v>0</v>
      </c>
      <c r="AX122" s="213">
        <f t="shared" si="27"/>
        <v>0</v>
      </c>
      <c r="AZ122" s="194">
        <v>210012</v>
      </c>
      <c r="BA122" s="195" t="s">
        <v>643</v>
      </c>
      <c r="BB122" s="196">
        <v>5340</v>
      </c>
      <c r="BC122" s="197">
        <f>IF(C122="arrendamiento",BB122/Costo!$C$27,'Precios R9 (2023)'!BB122)</f>
        <v>5340</v>
      </c>
      <c r="BD122" s="197">
        <f t="shared" si="20"/>
        <v>1014.6</v>
      </c>
      <c r="BE122" s="197">
        <f t="shared" si="34"/>
        <v>0</v>
      </c>
    </row>
    <row r="123" spans="1:57" s="181" customFormat="1" ht="18.75" customHeight="1">
      <c r="A123" s="178">
        <v>94</v>
      </c>
      <c r="B123" s="179" t="s">
        <v>89</v>
      </c>
      <c r="C123" s="178" t="s">
        <v>369</v>
      </c>
      <c r="D123" s="183">
        <v>9983</v>
      </c>
      <c r="E123" s="183">
        <v>11253</v>
      </c>
      <c r="F123" s="183">
        <v>6753</v>
      </c>
      <c r="G123" s="183">
        <v>7694</v>
      </c>
      <c r="H123" s="183">
        <v>9865</v>
      </c>
      <c r="I123" s="183">
        <v>11754</v>
      </c>
      <c r="J123" s="183">
        <v>10860</v>
      </c>
      <c r="K123" s="183">
        <v>25524</v>
      </c>
      <c r="L123" s="183">
        <v>9276</v>
      </c>
      <c r="M123" s="183">
        <v>6029</v>
      </c>
      <c r="N123" s="183">
        <v>5429</v>
      </c>
      <c r="O123" s="183">
        <v>9728</v>
      </c>
      <c r="P123" s="183">
        <v>11185</v>
      </c>
      <c r="Q123" s="183">
        <v>11607</v>
      </c>
      <c r="R123" s="183">
        <v>8086</v>
      </c>
      <c r="S123" s="183">
        <v>10746</v>
      </c>
      <c r="T123" s="183">
        <v>8846</v>
      </c>
      <c r="U123" s="183">
        <v>12930</v>
      </c>
      <c r="V123" s="183">
        <v>8992</v>
      </c>
      <c r="W123" s="183">
        <v>7504</v>
      </c>
      <c r="X123" s="183">
        <v>10301</v>
      </c>
      <c r="Y123" s="183">
        <v>7398</v>
      </c>
      <c r="Z123" s="183">
        <v>8823</v>
      </c>
      <c r="AA123" s="183">
        <v>9655</v>
      </c>
      <c r="AB123" s="183">
        <v>11912</v>
      </c>
      <c r="AC123" s="183">
        <v>11952</v>
      </c>
      <c r="AD123" s="183">
        <v>9392</v>
      </c>
      <c r="AG123" s="226">
        <f t="shared" si="21"/>
        <v>25524</v>
      </c>
      <c r="AH123" s="226">
        <f t="shared" si="22"/>
        <v>5429</v>
      </c>
      <c r="AI123" s="226">
        <f t="shared" si="28"/>
        <v>4343.2</v>
      </c>
      <c r="AJ123" s="227">
        <f t="shared" si="23"/>
        <v>0.27961519323270856</v>
      </c>
      <c r="AK123" s="226">
        <f t="shared" si="29"/>
        <v>4071.75</v>
      </c>
      <c r="AL123" s="227">
        <f t="shared" si="24"/>
        <v>0.32463924365566432</v>
      </c>
      <c r="AN123" s="210" t="b">
        <f t="shared" si="30"/>
        <v>0</v>
      </c>
      <c r="AO123" s="210" t="b">
        <f t="shared" si="35"/>
        <v>0</v>
      </c>
      <c r="AP123" s="211">
        <f t="shared" si="31"/>
        <v>69</v>
      </c>
      <c r="AQ123" s="242">
        <f t="shared" si="32"/>
        <v>9898</v>
      </c>
      <c r="AR123" s="178">
        <v>94</v>
      </c>
      <c r="AS123" s="243">
        <v>4</v>
      </c>
      <c r="AT123" s="242">
        <f t="shared" si="25"/>
        <v>21716</v>
      </c>
      <c r="AU123" s="178">
        <v>94</v>
      </c>
      <c r="AV123" s="244">
        <f t="shared" si="26"/>
        <v>4071.75</v>
      </c>
      <c r="AW123" s="244">
        <f t="shared" si="33"/>
        <v>16287</v>
      </c>
      <c r="AX123" s="213">
        <f t="shared" si="27"/>
        <v>0.32463924365566432</v>
      </c>
      <c r="AZ123" s="194">
        <v>210013</v>
      </c>
      <c r="BA123" s="195" t="s">
        <v>644</v>
      </c>
      <c r="BB123" s="196">
        <v>5900</v>
      </c>
      <c r="BC123" s="197">
        <f>IF(C123="arrendamiento",BB123/Costo!$C$27,'Precios R9 (2023)'!BB123)</f>
        <v>5900</v>
      </c>
      <c r="BD123" s="197">
        <f t="shared" si="20"/>
        <v>1121</v>
      </c>
      <c r="BE123" s="197">
        <f t="shared" si="34"/>
        <v>28084</v>
      </c>
    </row>
    <row r="124" spans="1:57" s="181" customFormat="1" ht="18.75" customHeight="1">
      <c r="A124" s="178">
        <v>95</v>
      </c>
      <c r="B124" s="179" t="s">
        <v>386</v>
      </c>
      <c r="C124" s="178" t="s">
        <v>369</v>
      </c>
      <c r="D124" s="183">
        <v>13800</v>
      </c>
      <c r="E124" s="183">
        <v>17965</v>
      </c>
      <c r="F124" s="183">
        <v>9512</v>
      </c>
      <c r="G124" s="183">
        <v>6545</v>
      </c>
      <c r="H124" s="183">
        <v>13965</v>
      </c>
      <c r="I124" s="183">
        <v>17123</v>
      </c>
      <c r="J124" s="183">
        <v>16402</v>
      </c>
      <c r="K124" s="183">
        <v>33612</v>
      </c>
      <c r="L124" s="183">
        <v>4185</v>
      </c>
      <c r="M124" s="183">
        <v>8493</v>
      </c>
      <c r="N124" s="183">
        <v>5498</v>
      </c>
      <c r="O124" s="183">
        <v>20475</v>
      </c>
      <c r="P124" s="183">
        <v>20402</v>
      </c>
      <c r="Q124" s="183">
        <v>16909</v>
      </c>
      <c r="R124" s="183">
        <v>6831</v>
      </c>
      <c r="S124" s="183">
        <v>14027</v>
      </c>
      <c r="T124" s="183">
        <v>10203</v>
      </c>
      <c r="U124" s="183">
        <v>19888</v>
      </c>
      <c r="V124" s="183">
        <v>13098</v>
      </c>
      <c r="W124" s="183">
        <v>10923</v>
      </c>
      <c r="X124" s="183">
        <v>24811</v>
      </c>
      <c r="Y124" s="183">
        <v>16573</v>
      </c>
      <c r="Z124" s="183">
        <v>11878</v>
      </c>
      <c r="AA124" s="183">
        <v>14273</v>
      </c>
      <c r="AB124" s="183">
        <v>17319</v>
      </c>
      <c r="AC124" s="183">
        <v>17413</v>
      </c>
      <c r="AD124" s="183">
        <v>8936</v>
      </c>
      <c r="AG124" s="226">
        <f t="shared" si="21"/>
        <v>33612</v>
      </c>
      <c r="AH124" s="226">
        <f t="shared" si="22"/>
        <v>4185</v>
      </c>
      <c r="AI124" s="226">
        <f t="shared" si="28"/>
        <v>3348</v>
      </c>
      <c r="AJ124" s="227">
        <f t="shared" si="23"/>
        <v>0.60579300600494523</v>
      </c>
      <c r="AK124" s="226">
        <f t="shared" si="29"/>
        <v>3138.75</v>
      </c>
      <c r="AL124" s="227">
        <f t="shared" si="24"/>
        <v>0.63043094312963621</v>
      </c>
      <c r="AN124" s="210" t="b">
        <f t="shared" si="30"/>
        <v>0</v>
      </c>
      <c r="AO124" s="210" t="b">
        <f t="shared" si="35"/>
        <v>0</v>
      </c>
      <c r="AP124" s="211">
        <f t="shared" si="31"/>
        <v>69</v>
      </c>
      <c r="AQ124" s="242">
        <f t="shared" si="32"/>
        <v>9898</v>
      </c>
      <c r="AR124" s="178">
        <v>95</v>
      </c>
      <c r="AS124" s="243">
        <v>0</v>
      </c>
      <c r="AT124" s="242">
        <f t="shared" si="25"/>
        <v>0</v>
      </c>
      <c r="AU124" s="178">
        <v>95</v>
      </c>
      <c r="AV124" s="244">
        <f t="shared" si="26"/>
        <v>3348</v>
      </c>
      <c r="AW124" s="244">
        <f t="shared" si="33"/>
        <v>0</v>
      </c>
      <c r="AX124" s="213">
        <f t="shared" si="27"/>
        <v>0</v>
      </c>
      <c r="AZ124" s="194" t="s">
        <v>715</v>
      </c>
      <c r="BA124" s="195" t="s">
        <v>716</v>
      </c>
      <c r="BB124" s="196">
        <v>7508</v>
      </c>
      <c r="BC124" s="197">
        <f>IF(C124="arrendamiento",BB124/Costo!$C$27,'Precios R9 (2023)'!BB124)</f>
        <v>7508</v>
      </c>
      <c r="BD124" s="197">
        <f t="shared" si="20"/>
        <v>1426.52</v>
      </c>
      <c r="BE124" s="197">
        <f t="shared" si="34"/>
        <v>0</v>
      </c>
    </row>
    <row r="125" spans="1:57" s="181" customFormat="1" ht="18.75" customHeight="1">
      <c r="A125" s="178">
        <v>96</v>
      </c>
      <c r="B125" s="179" t="s">
        <v>387</v>
      </c>
      <c r="C125" s="178" t="s">
        <v>369</v>
      </c>
      <c r="D125" s="183">
        <v>8230</v>
      </c>
      <c r="E125" s="183">
        <v>7698</v>
      </c>
      <c r="F125" s="183">
        <v>7006</v>
      </c>
      <c r="G125" s="183">
        <v>7905</v>
      </c>
      <c r="H125" s="183">
        <v>8133</v>
      </c>
      <c r="I125" s="183">
        <v>9691</v>
      </c>
      <c r="J125" s="183">
        <v>6222</v>
      </c>
      <c r="K125" s="183">
        <v>13797</v>
      </c>
      <c r="L125" s="183">
        <v>3054</v>
      </c>
      <c r="M125" s="183">
        <v>6256</v>
      </c>
      <c r="N125" s="183">
        <v>3310</v>
      </c>
      <c r="O125" s="183">
        <v>6900</v>
      </c>
      <c r="P125" s="183">
        <v>9231</v>
      </c>
      <c r="Q125" s="183">
        <v>9570</v>
      </c>
      <c r="R125" s="183">
        <v>4915</v>
      </c>
      <c r="S125" s="183">
        <v>9955</v>
      </c>
      <c r="T125" s="183">
        <v>6881</v>
      </c>
      <c r="U125" s="183">
        <v>9692</v>
      </c>
      <c r="V125" s="183">
        <v>7413</v>
      </c>
      <c r="W125" s="183">
        <v>7746</v>
      </c>
      <c r="X125" s="183">
        <v>9330</v>
      </c>
      <c r="Y125" s="183">
        <v>5802</v>
      </c>
      <c r="Z125" s="183">
        <v>10181</v>
      </c>
      <c r="AA125" s="183">
        <v>9029</v>
      </c>
      <c r="AB125" s="183">
        <v>9796</v>
      </c>
      <c r="AC125" s="183">
        <v>9855</v>
      </c>
      <c r="AD125" s="183">
        <v>6090</v>
      </c>
      <c r="AG125" s="226">
        <f t="shared" si="21"/>
        <v>13797</v>
      </c>
      <c r="AH125" s="226">
        <f t="shared" si="22"/>
        <v>3054</v>
      </c>
      <c r="AI125" s="226">
        <f t="shared" si="28"/>
        <v>2443.1999999999998</v>
      </c>
      <c r="AJ125" s="227">
        <f t="shared" si="23"/>
        <v>0.60946291560102306</v>
      </c>
      <c r="AK125" s="226">
        <f t="shared" si="29"/>
        <v>2290.5</v>
      </c>
      <c r="AL125" s="227">
        <f t="shared" si="24"/>
        <v>0.63387148337595911</v>
      </c>
      <c r="AN125" s="210" t="b">
        <f t="shared" si="30"/>
        <v>0</v>
      </c>
      <c r="AO125" s="210" t="b">
        <f t="shared" si="35"/>
        <v>0</v>
      </c>
      <c r="AP125" s="211">
        <f t="shared" si="31"/>
        <v>69</v>
      </c>
      <c r="AQ125" s="242">
        <f t="shared" si="32"/>
        <v>9898</v>
      </c>
      <c r="AR125" s="178">
        <v>96</v>
      </c>
      <c r="AS125" s="243">
        <v>0</v>
      </c>
      <c r="AT125" s="242">
        <f t="shared" si="25"/>
        <v>0</v>
      </c>
      <c r="AU125" s="178">
        <v>96</v>
      </c>
      <c r="AV125" s="244">
        <f t="shared" si="26"/>
        <v>2443.1999999999998</v>
      </c>
      <c r="AW125" s="244">
        <f t="shared" si="33"/>
        <v>0</v>
      </c>
      <c r="AX125" s="213">
        <f t="shared" si="27"/>
        <v>0</v>
      </c>
      <c r="AZ125" s="194">
        <v>430002</v>
      </c>
      <c r="BA125" s="195" t="s">
        <v>550</v>
      </c>
      <c r="BB125" s="196">
        <v>5530</v>
      </c>
      <c r="BC125" s="197">
        <f>IF(C125="arrendamiento",BB125/Costo!$C$27,'Precios R9 (2023)'!BB125)</f>
        <v>5530</v>
      </c>
      <c r="BD125" s="197">
        <f t="shared" si="20"/>
        <v>1050.7</v>
      </c>
      <c r="BE125" s="197">
        <f t="shared" si="34"/>
        <v>0</v>
      </c>
    </row>
    <row r="126" spans="1:57" s="181" customFormat="1" ht="18.75" customHeight="1">
      <c r="A126" s="178">
        <v>97</v>
      </c>
      <c r="B126" s="179" t="s">
        <v>388</v>
      </c>
      <c r="C126" s="178" t="s">
        <v>369</v>
      </c>
      <c r="D126" s="183">
        <v>3756</v>
      </c>
      <c r="E126" s="183">
        <v>4611</v>
      </c>
      <c r="F126" s="183">
        <v>1685</v>
      </c>
      <c r="G126" s="183">
        <v>3742</v>
      </c>
      <c r="H126" s="183">
        <v>3801</v>
      </c>
      <c r="I126" s="183">
        <v>4723</v>
      </c>
      <c r="J126" s="183">
        <v>3959</v>
      </c>
      <c r="K126" s="183">
        <v>5656</v>
      </c>
      <c r="L126" s="183">
        <v>4412</v>
      </c>
      <c r="M126" s="183">
        <v>1504</v>
      </c>
      <c r="N126" s="183">
        <v>1649</v>
      </c>
      <c r="O126" s="183">
        <v>3280</v>
      </c>
      <c r="P126" s="183">
        <v>4966</v>
      </c>
      <c r="Q126" s="183">
        <v>4663</v>
      </c>
      <c r="R126" s="183">
        <v>3433</v>
      </c>
      <c r="S126" s="183">
        <v>4412</v>
      </c>
      <c r="T126" s="183">
        <v>3360</v>
      </c>
      <c r="U126" s="183">
        <v>5687</v>
      </c>
      <c r="V126" s="183">
        <v>3612</v>
      </c>
      <c r="W126" s="183">
        <v>3594</v>
      </c>
      <c r="X126" s="183">
        <v>4207</v>
      </c>
      <c r="Y126" s="183">
        <v>4739</v>
      </c>
      <c r="Z126" s="183">
        <v>4072</v>
      </c>
      <c r="AA126" s="183">
        <v>3955</v>
      </c>
      <c r="AB126" s="183">
        <v>4774</v>
      </c>
      <c r="AC126" s="183">
        <v>4802</v>
      </c>
      <c r="AD126" s="183">
        <v>3628</v>
      </c>
      <c r="AG126" s="226">
        <f t="shared" si="21"/>
        <v>5687</v>
      </c>
      <c r="AH126" s="226">
        <f t="shared" si="22"/>
        <v>1504</v>
      </c>
      <c r="AI126" s="226">
        <f t="shared" si="28"/>
        <v>1203.2</v>
      </c>
      <c r="AJ126" s="227">
        <f t="shared" si="23"/>
        <v>0.19999999999999996</v>
      </c>
      <c r="AK126" s="226">
        <f t="shared" si="29"/>
        <v>1128</v>
      </c>
      <c r="AL126" s="227">
        <f t="shared" si="24"/>
        <v>0.25</v>
      </c>
      <c r="AN126" s="210" t="b">
        <f t="shared" si="30"/>
        <v>0</v>
      </c>
      <c r="AO126" s="210" t="b">
        <f t="shared" si="35"/>
        <v>0</v>
      </c>
      <c r="AP126" s="211">
        <f t="shared" si="31"/>
        <v>69</v>
      </c>
      <c r="AQ126" s="242">
        <f t="shared" si="32"/>
        <v>9898</v>
      </c>
      <c r="AR126" s="178">
        <v>97</v>
      </c>
      <c r="AS126" s="243">
        <v>4</v>
      </c>
      <c r="AT126" s="242">
        <f t="shared" si="25"/>
        <v>6016</v>
      </c>
      <c r="AU126" s="178">
        <v>97</v>
      </c>
      <c r="AV126" s="244">
        <f t="shared" si="26"/>
        <v>1203.2</v>
      </c>
      <c r="AW126" s="244">
        <f t="shared" si="33"/>
        <v>4812.8</v>
      </c>
      <c r="AX126" s="213">
        <f t="shared" si="27"/>
        <v>0.19999999999999996</v>
      </c>
      <c r="AZ126" s="194">
        <v>200018</v>
      </c>
      <c r="BA126" s="195" t="s">
        <v>551</v>
      </c>
      <c r="BB126" s="196">
        <v>1450</v>
      </c>
      <c r="BC126" s="197">
        <f>IF(C126="arrendamiento",BB126/Costo!$C$27,'Precios R9 (2023)'!BB126)</f>
        <v>1450</v>
      </c>
      <c r="BD126" s="197">
        <f t="shared" si="20"/>
        <v>275.5</v>
      </c>
      <c r="BE126" s="197">
        <f t="shared" si="34"/>
        <v>6902</v>
      </c>
    </row>
    <row r="127" spans="1:57" s="181" customFormat="1" ht="18.75" customHeight="1">
      <c r="A127" s="178">
        <v>98</v>
      </c>
      <c r="B127" s="179" t="s">
        <v>90</v>
      </c>
      <c r="C127" s="178" t="s">
        <v>369</v>
      </c>
      <c r="D127" s="183">
        <v>5313</v>
      </c>
      <c r="E127" s="183">
        <v>6932</v>
      </c>
      <c r="F127" s="183">
        <v>2952</v>
      </c>
      <c r="G127" s="183">
        <v>5231</v>
      </c>
      <c r="H127" s="183">
        <v>5250</v>
      </c>
      <c r="I127" s="183">
        <v>6938</v>
      </c>
      <c r="J127" s="183">
        <v>5826</v>
      </c>
      <c r="K127" s="183">
        <v>13797</v>
      </c>
      <c r="L127" s="183">
        <v>18099</v>
      </c>
      <c r="M127" s="183">
        <v>2636</v>
      </c>
      <c r="N127" s="183">
        <v>3620</v>
      </c>
      <c r="O127" s="183">
        <v>5656</v>
      </c>
      <c r="P127" s="183">
        <v>7251</v>
      </c>
      <c r="Q127" s="183">
        <v>6851</v>
      </c>
      <c r="R127" s="183">
        <v>5690</v>
      </c>
      <c r="S127" s="183">
        <v>6448</v>
      </c>
      <c r="T127" s="183">
        <v>4853</v>
      </c>
      <c r="U127" s="183">
        <v>8075</v>
      </c>
      <c r="V127" s="183">
        <v>5306</v>
      </c>
      <c r="W127" s="183">
        <v>5235</v>
      </c>
      <c r="X127" s="183">
        <v>5581</v>
      </c>
      <c r="Y127" s="183">
        <v>6728</v>
      </c>
      <c r="Z127" s="183">
        <v>5430</v>
      </c>
      <c r="AA127" s="183">
        <v>6138</v>
      </c>
      <c r="AB127" s="183">
        <v>7036</v>
      </c>
      <c r="AC127" s="183">
        <v>7054</v>
      </c>
      <c r="AD127" s="183">
        <v>5564</v>
      </c>
      <c r="AG127" s="226">
        <f t="shared" si="21"/>
        <v>18099</v>
      </c>
      <c r="AH127" s="226">
        <f t="shared" si="22"/>
        <v>2636</v>
      </c>
      <c r="AI127" s="226">
        <f t="shared" si="28"/>
        <v>2108.8000000000002</v>
      </c>
      <c r="AJ127" s="227">
        <f t="shared" si="23"/>
        <v>0.19999999999999996</v>
      </c>
      <c r="AK127" s="226">
        <f t="shared" si="29"/>
        <v>1977</v>
      </c>
      <c r="AL127" s="227">
        <f t="shared" si="24"/>
        <v>0.25</v>
      </c>
      <c r="AN127" s="210" t="b">
        <f t="shared" si="30"/>
        <v>0</v>
      </c>
      <c r="AO127" s="210" t="b">
        <f t="shared" si="35"/>
        <v>0</v>
      </c>
      <c r="AP127" s="211">
        <f t="shared" si="31"/>
        <v>69</v>
      </c>
      <c r="AQ127" s="242">
        <f t="shared" si="32"/>
        <v>9898</v>
      </c>
      <c r="AR127" s="178">
        <v>98</v>
      </c>
      <c r="AS127" s="243">
        <v>1</v>
      </c>
      <c r="AT127" s="242">
        <f t="shared" si="25"/>
        <v>2636</v>
      </c>
      <c r="AU127" s="178">
        <v>98</v>
      </c>
      <c r="AV127" s="244">
        <f t="shared" si="26"/>
        <v>2108.8000000000002</v>
      </c>
      <c r="AW127" s="244">
        <f t="shared" si="33"/>
        <v>2108.8000000000002</v>
      </c>
      <c r="AX127" s="213">
        <f t="shared" si="27"/>
        <v>0.19999999999999996</v>
      </c>
      <c r="AZ127" s="194">
        <v>200016</v>
      </c>
      <c r="BA127" s="195" t="s">
        <v>554</v>
      </c>
      <c r="BB127" s="196">
        <v>2680</v>
      </c>
      <c r="BC127" s="197">
        <f>IF(C127="arrendamiento",BB127/Costo!$C$27,'Precios R9 (2023)'!BB127)</f>
        <v>2680</v>
      </c>
      <c r="BD127" s="197">
        <f t="shared" si="20"/>
        <v>509.2</v>
      </c>
      <c r="BE127" s="197">
        <f t="shared" si="34"/>
        <v>3189.2</v>
      </c>
    </row>
    <row r="128" spans="1:57" s="181" customFormat="1" ht="18.75" customHeight="1">
      <c r="A128" s="178">
        <v>99</v>
      </c>
      <c r="B128" s="179" t="s">
        <v>91</v>
      </c>
      <c r="C128" s="178" t="s">
        <v>369</v>
      </c>
      <c r="D128" s="183">
        <v>16796</v>
      </c>
      <c r="E128" s="183">
        <v>19324</v>
      </c>
      <c r="F128" s="183">
        <v>13392</v>
      </c>
      <c r="G128" s="183">
        <v>15151</v>
      </c>
      <c r="H128" s="183">
        <v>16997</v>
      </c>
      <c r="I128" s="183">
        <v>27324</v>
      </c>
      <c r="J128" s="183">
        <v>19796</v>
      </c>
      <c r="K128" s="183">
        <v>25856</v>
      </c>
      <c r="L128" s="183">
        <v>18099</v>
      </c>
      <c r="M128" s="183">
        <v>11957</v>
      </c>
      <c r="N128" s="183">
        <v>14139</v>
      </c>
      <c r="O128" s="183">
        <v>15837</v>
      </c>
      <c r="P128" s="183">
        <v>25219</v>
      </c>
      <c r="Q128" s="183">
        <v>26985</v>
      </c>
      <c r="R128" s="183">
        <v>15728</v>
      </c>
      <c r="S128" s="183">
        <v>27488</v>
      </c>
      <c r="T128" s="183">
        <v>19909</v>
      </c>
      <c r="U128" s="183">
        <v>27461</v>
      </c>
      <c r="V128" s="183">
        <v>20902</v>
      </c>
      <c r="W128" s="183">
        <v>20187</v>
      </c>
      <c r="X128" s="183">
        <v>25694</v>
      </c>
      <c r="Y128" s="183">
        <v>13875</v>
      </c>
      <c r="Z128" s="183">
        <v>28846</v>
      </c>
      <c r="AA128" s="183">
        <v>20735</v>
      </c>
      <c r="AB128" s="183">
        <v>27601</v>
      </c>
      <c r="AC128" s="183">
        <v>27786</v>
      </c>
      <c r="AD128" s="183">
        <v>19129</v>
      </c>
      <c r="AG128" s="226">
        <f t="shared" si="21"/>
        <v>28846</v>
      </c>
      <c r="AH128" s="226">
        <f t="shared" si="22"/>
        <v>11957</v>
      </c>
      <c r="AI128" s="226">
        <f t="shared" si="28"/>
        <v>9565.6</v>
      </c>
      <c r="AJ128" s="227">
        <f t="shared" si="23"/>
        <v>0.19999999999999996</v>
      </c>
      <c r="AK128" s="226">
        <f t="shared" si="29"/>
        <v>8967.75</v>
      </c>
      <c r="AL128" s="227">
        <f t="shared" si="24"/>
        <v>0.25</v>
      </c>
      <c r="AN128" s="210" t="b">
        <f t="shared" si="30"/>
        <v>0</v>
      </c>
      <c r="AO128" s="210" t="b">
        <f t="shared" si="35"/>
        <v>0</v>
      </c>
      <c r="AP128" s="211">
        <f t="shared" si="31"/>
        <v>69</v>
      </c>
      <c r="AQ128" s="242">
        <f t="shared" si="32"/>
        <v>9898</v>
      </c>
      <c r="AR128" s="178">
        <v>99</v>
      </c>
      <c r="AS128" s="243">
        <v>0</v>
      </c>
      <c r="AT128" s="242">
        <f t="shared" si="25"/>
        <v>0</v>
      </c>
      <c r="AU128" s="178">
        <v>99</v>
      </c>
      <c r="AV128" s="244">
        <f t="shared" si="26"/>
        <v>9565.6</v>
      </c>
      <c r="AW128" s="244">
        <f t="shared" si="33"/>
        <v>0</v>
      </c>
      <c r="AX128" s="213">
        <f t="shared" si="27"/>
        <v>0</v>
      </c>
      <c r="AZ128" s="194">
        <v>400014</v>
      </c>
      <c r="BA128" s="195" t="s">
        <v>645</v>
      </c>
      <c r="BB128" s="196">
        <v>11430</v>
      </c>
      <c r="BC128" s="197">
        <f>IF(C128="arrendamiento",BB128/Costo!$C$27,'Precios R9 (2023)'!BB128)</f>
        <v>11430</v>
      </c>
      <c r="BD128" s="197">
        <f t="shared" si="20"/>
        <v>2171.6999999999998</v>
      </c>
      <c r="BE128" s="197">
        <f t="shared" si="34"/>
        <v>0</v>
      </c>
    </row>
    <row r="129" spans="1:57" s="181" customFormat="1" ht="18.75" customHeight="1">
      <c r="A129" s="178">
        <v>100</v>
      </c>
      <c r="B129" s="179" t="s">
        <v>92</v>
      </c>
      <c r="C129" s="178" t="s">
        <v>369</v>
      </c>
      <c r="D129" s="183">
        <v>16796</v>
      </c>
      <c r="E129" s="183">
        <v>19324</v>
      </c>
      <c r="F129" s="183">
        <v>13392</v>
      </c>
      <c r="G129" s="183">
        <v>29938</v>
      </c>
      <c r="H129" s="183">
        <v>16997</v>
      </c>
      <c r="I129" s="183">
        <v>27324</v>
      </c>
      <c r="J129" s="183">
        <v>20927</v>
      </c>
      <c r="K129" s="183">
        <v>31042</v>
      </c>
      <c r="L129" s="183">
        <v>22511</v>
      </c>
      <c r="M129" s="183">
        <v>11957</v>
      </c>
      <c r="N129" s="183">
        <v>14139</v>
      </c>
      <c r="O129" s="183">
        <v>15837</v>
      </c>
      <c r="P129" s="183">
        <v>30619</v>
      </c>
      <c r="Q129" s="183">
        <v>26985</v>
      </c>
      <c r="R129" s="183">
        <v>23470</v>
      </c>
      <c r="S129" s="183">
        <v>27488</v>
      </c>
      <c r="T129" s="183">
        <v>19909</v>
      </c>
      <c r="U129" s="183">
        <v>27461</v>
      </c>
      <c r="V129" s="183">
        <v>20902</v>
      </c>
      <c r="W129" s="183">
        <v>21538</v>
      </c>
      <c r="X129" s="183">
        <v>27764</v>
      </c>
      <c r="Y129" s="183">
        <v>14432</v>
      </c>
      <c r="Z129" s="183">
        <v>28846</v>
      </c>
      <c r="AA129" s="183">
        <v>20735</v>
      </c>
      <c r="AB129" s="183">
        <v>27771</v>
      </c>
      <c r="AC129" s="183">
        <v>27786</v>
      </c>
      <c r="AD129" s="183">
        <v>19864</v>
      </c>
      <c r="AG129" s="226">
        <f t="shared" si="21"/>
        <v>31042</v>
      </c>
      <c r="AH129" s="226">
        <f t="shared" si="22"/>
        <v>11957</v>
      </c>
      <c r="AI129" s="226">
        <f t="shared" si="28"/>
        <v>9565.6</v>
      </c>
      <c r="AJ129" s="227">
        <f t="shared" si="23"/>
        <v>0.19999999999999996</v>
      </c>
      <c r="AK129" s="226">
        <f t="shared" si="29"/>
        <v>8967.75</v>
      </c>
      <c r="AL129" s="227">
        <f t="shared" si="24"/>
        <v>0.25</v>
      </c>
      <c r="AN129" s="210" t="b">
        <f t="shared" si="30"/>
        <v>0</v>
      </c>
      <c r="AO129" s="210" t="b">
        <f t="shared" si="35"/>
        <v>0</v>
      </c>
      <c r="AP129" s="211">
        <f t="shared" si="31"/>
        <v>69</v>
      </c>
      <c r="AQ129" s="242">
        <f t="shared" si="32"/>
        <v>9898</v>
      </c>
      <c r="AR129" s="178">
        <v>100</v>
      </c>
      <c r="AS129" s="243">
        <v>0</v>
      </c>
      <c r="AT129" s="242">
        <f t="shared" si="25"/>
        <v>0</v>
      </c>
      <c r="AU129" s="178">
        <v>100</v>
      </c>
      <c r="AV129" s="244">
        <f t="shared" si="26"/>
        <v>9565.6</v>
      </c>
      <c r="AW129" s="244">
        <f t="shared" si="33"/>
        <v>0</v>
      </c>
      <c r="AX129" s="213">
        <f t="shared" si="27"/>
        <v>0</v>
      </c>
      <c r="AZ129" s="194">
        <v>400013</v>
      </c>
      <c r="BA129" s="195" t="s">
        <v>646</v>
      </c>
      <c r="BB129" s="196">
        <v>11430</v>
      </c>
      <c r="BC129" s="197">
        <f>IF(C129="arrendamiento",BB129/Costo!$C$27,'Precios R9 (2023)'!BB129)</f>
        <v>11430</v>
      </c>
      <c r="BD129" s="197">
        <f t="shared" si="20"/>
        <v>2171.6999999999998</v>
      </c>
      <c r="BE129" s="197">
        <f t="shared" si="34"/>
        <v>0</v>
      </c>
    </row>
    <row r="130" spans="1:57" s="181" customFormat="1" ht="18.75" customHeight="1">
      <c r="A130" s="178">
        <v>101</v>
      </c>
      <c r="B130" s="179" t="s">
        <v>93</v>
      </c>
      <c r="C130" s="178" t="s">
        <v>369</v>
      </c>
      <c r="D130" s="183">
        <v>28677</v>
      </c>
      <c r="E130" s="183">
        <v>29889</v>
      </c>
      <c r="F130" s="183">
        <v>22906</v>
      </c>
      <c r="G130" s="183">
        <v>25923</v>
      </c>
      <c r="H130" s="183">
        <v>29020</v>
      </c>
      <c r="I130" s="183">
        <v>38190</v>
      </c>
      <c r="J130" s="183">
        <v>29411</v>
      </c>
      <c r="K130" s="183">
        <v>35552</v>
      </c>
      <c r="L130" s="183">
        <v>22511</v>
      </c>
      <c r="M130" s="183">
        <v>20452</v>
      </c>
      <c r="N130" s="183">
        <v>14814</v>
      </c>
      <c r="O130" s="183">
        <v>22624</v>
      </c>
      <c r="P130" s="183">
        <v>34997</v>
      </c>
      <c r="Q130" s="183">
        <v>37715</v>
      </c>
      <c r="R130" s="183">
        <v>24069</v>
      </c>
      <c r="S130" s="183">
        <v>39479</v>
      </c>
      <c r="T130" s="183">
        <v>24762</v>
      </c>
      <c r="U130" s="183">
        <v>33922</v>
      </c>
      <c r="V130" s="183">
        <v>29214</v>
      </c>
      <c r="W130" s="183">
        <v>27387</v>
      </c>
      <c r="X130" s="183">
        <v>36211</v>
      </c>
      <c r="Y130" s="183">
        <v>21314</v>
      </c>
      <c r="Z130" s="183">
        <v>35633</v>
      </c>
      <c r="AA130" s="183">
        <v>34152</v>
      </c>
      <c r="AB130" s="183">
        <v>38574</v>
      </c>
      <c r="AC130" s="183">
        <v>38835</v>
      </c>
      <c r="AD130" s="183">
        <v>27970</v>
      </c>
      <c r="AG130" s="226">
        <f t="shared" si="21"/>
        <v>39479</v>
      </c>
      <c r="AH130" s="226">
        <f t="shared" si="22"/>
        <v>14814</v>
      </c>
      <c r="AI130" s="226">
        <f t="shared" si="28"/>
        <v>11851.2</v>
      </c>
      <c r="AJ130" s="227">
        <f t="shared" si="23"/>
        <v>0.42053588891061999</v>
      </c>
      <c r="AK130" s="226">
        <f t="shared" si="29"/>
        <v>11110.5</v>
      </c>
      <c r="AL130" s="227">
        <f t="shared" si="24"/>
        <v>0.45675239585370619</v>
      </c>
      <c r="AN130" s="210" t="b">
        <f t="shared" si="30"/>
        <v>0</v>
      </c>
      <c r="AO130" s="210" t="b">
        <f t="shared" si="35"/>
        <v>0</v>
      </c>
      <c r="AP130" s="211">
        <f t="shared" si="31"/>
        <v>69</v>
      </c>
      <c r="AQ130" s="242">
        <f t="shared" si="32"/>
        <v>9898</v>
      </c>
      <c r="AR130" s="178">
        <v>101</v>
      </c>
      <c r="AS130" s="243">
        <v>1</v>
      </c>
      <c r="AT130" s="242">
        <f t="shared" si="25"/>
        <v>14814</v>
      </c>
      <c r="AU130" s="178">
        <v>101</v>
      </c>
      <c r="AV130" s="244">
        <f t="shared" si="26"/>
        <v>11110.5</v>
      </c>
      <c r="AW130" s="244">
        <f t="shared" si="33"/>
        <v>11110.5</v>
      </c>
      <c r="AX130" s="213">
        <f t="shared" si="27"/>
        <v>0.45675239585370619</v>
      </c>
      <c r="AZ130" s="194">
        <v>400008</v>
      </c>
      <c r="BA130" s="195" t="s">
        <v>647</v>
      </c>
      <c r="BB130" s="196">
        <v>19090</v>
      </c>
      <c r="BC130" s="197">
        <f>IF(C130="arrendamiento",BB130/Costo!$C$27,'Precios R9 (2023)'!BB130)</f>
        <v>19090</v>
      </c>
      <c r="BD130" s="197">
        <f t="shared" si="20"/>
        <v>3627.1</v>
      </c>
      <c r="BE130" s="197">
        <f t="shared" si="34"/>
        <v>22717.1</v>
      </c>
    </row>
    <row r="131" spans="1:57" s="181" customFormat="1" ht="18.75" customHeight="1">
      <c r="A131" s="178">
        <v>102</v>
      </c>
      <c r="B131" s="179" t="s">
        <v>94</v>
      </c>
      <c r="C131" s="178" t="s">
        <v>369</v>
      </c>
      <c r="D131" s="183">
        <v>28677</v>
      </c>
      <c r="E131" s="183">
        <v>29889</v>
      </c>
      <c r="F131" s="183">
        <v>22906</v>
      </c>
      <c r="G131" s="183">
        <v>25921</v>
      </c>
      <c r="H131" s="183">
        <v>29020</v>
      </c>
      <c r="I131" s="183">
        <v>38190</v>
      </c>
      <c r="J131" s="183">
        <v>29411</v>
      </c>
      <c r="K131" s="183">
        <v>41391</v>
      </c>
      <c r="L131" s="183">
        <v>22624</v>
      </c>
      <c r="M131" s="183">
        <v>20452</v>
      </c>
      <c r="N131" s="183">
        <v>14814</v>
      </c>
      <c r="O131" s="183">
        <v>22624</v>
      </c>
      <c r="P131" s="183">
        <v>34997</v>
      </c>
      <c r="Q131" s="183">
        <v>37715</v>
      </c>
      <c r="R131" s="183">
        <v>24135</v>
      </c>
      <c r="S131" s="183">
        <v>39479</v>
      </c>
      <c r="T131" s="183">
        <v>24762</v>
      </c>
      <c r="U131" s="183">
        <v>33922</v>
      </c>
      <c r="V131" s="183">
        <v>29214</v>
      </c>
      <c r="W131" s="183">
        <v>27387</v>
      </c>
      <c r="X131" s="183">
        <v>37860</v>
      </c>
      <c r="Y131" s="183">
        <v>21314</v>
      </c>
      <c r="Z131" s="183">
        <v>35633</v>
      </c>
      <c r="AA131" s="183">
        <v>34152</v>
      </c>
      <c r="AB131" s="183">
        <v>38563</v>
      </c>
      <c r="AC131" s="183">
        <v>38835</v>
      </c>
      <c r="AD131" s="183">
        <v>28031</v>
      </c>
      <c r="AG131" s="226">
        <f t="shared" si="21"/>
        <v>41391</v>
      </c>
      <c r="AH131" s="226">
        <f t="shared" si="22"/>
        <v>14814</v>
      </c>
      <c r="AI131" s="226">
        <f t="shared" si="28"/>
        <v>11851.2</v>
      </c>
      <c r="AJ131" s="227">
        <f t="shared" si="23"/>
        <v>0.42053588891061999</v>
      </c>
      <c r="AK131" s="226">
        <f t="shared" si="29"/>
        <v>11110.5</v>
      </c>
      <c r="AL131" s="227">
        <f t="shared" si="24"/>
        <v>0.45675239585370619</v>
      </c>
      <c r="AN131" s="210" t="b">
        <f t="shared" si="30"/>
        <v>0</v>
      </c>
      <c r="AO131" s="210" t="b">
        <f t="shared" si="35"/>
        <v>0</v>
      </c>
      <c r="AP131" s="211">
        <f t="shared" si="31"/>
        <v>69</v>
      </c>
      <c r="AQ131" s="242">
        <f t="shared" si="32"/>
        <v>9898</v>
      </c>
      <c r="AR131" s="178">
        <v>102</v>
      </c>
      <c r="AS131" s="243">
        <v>1</v>
      </c>
      <c r="AT131" s="242">
        <f t="shared" si="25"/>
        <v>14814</v>
      </c>
      <c r="AU131" s="178">
        <v>102</v>
      </c>
      <c r="AV131" s="244">
        <f t="shared" si="26"/>
        <v>11110.5</v>
      </c>
      <c r="AW131" s="244">
        <f t="shared" si="33"/>
        <v>11110.5</v>
      </c>
      <c r="AX131" s="213">
        <f t="shared" si="27"/>
        <v>0.45675239585370619</v>
      </c>
      <c r="AZ131" s="194">
        <v>400007</v>
      </c>
      <c r="BA131" s="195" t="s">
        <v>648</v>
      </c>
      <c r="BB131" s="196">
        <v>19090</v>
      </c>
      <c r="BC131" s="197">
        <f>IF(C131="arrendamiento",BB131/Costo!$C$27,'Precios R9 (2023)'!BB131)</f>
        <v>19090</v>
      </c>
      <c r="BD131" s="197">
        <f t="shared" si="20"/>
        <v>3627.1</v>
      </c>
      <c r="BE131" s="197">
        <f t="shared" si="34"/>
        <v>22717.1</v>
      </c>
    </row>
    <row r="132" spans="1:57" s="181" customFormat="1" ht="18.75" customHeight="1">
      <c r="A132" s="178">
        <v>103</v>
      </c>
      <c r="B132" s="179" t="s">
        <v>389</v>
      </c>
      <c r="C132" s="178" t="s">
        <v>369</v>
      </c>
      <c r="D132" s="183">
        <v>22986</v>
      </c>
      <c r="E132" s="183">
        <v>21159</v>
      </c>
      <c r="F132" s="183">
        <v>13392</v>
      </c>
      <c r="G132" s="183">
        <v>29938</v>
      </c>
      <c r="H132" s="183">
        <v>23260</v>
      </c>
      <c r="I132" s="183">
        <v>34169</v>
      </c>
      <c r="J132" s="183">
        <v>20927</v>
      </c>
      <c r="K132" s="183">
        <v>232688</v>
      </c>
      <c r="L132" s="183">
        <v>90383</v>
      </c>
      <c r="M132" s="183">
        <v>11957</v>
      </c>
      <c r="N132" s="183">
        <v>11452</v>
      </c>
      <c r="O132" s="183">
        <v>15837</v>
      </c>
      <c r="P132" s="183">
        <v>30565</v>
      </c>
      <c r="Q132" s="183">
        <v>33744</v>
      </c>
      <c r="R132" s="183">
        <v>31240</v>
      </c>
      <c r="S132" s="183">
        <v>30995</v>
      </c>
      <c r="T132" s="183">
        <v>24886</v>
      </c>
      <c r="U132" s="183">
        <v>27461</v>
      </c>
      <c r="V132" s="183">
        <v>26137</v>
      </c>
      <c r="W132" s="183">
        <v>22884</v>
      </c>
      <c r="X132" s="183">
        <v>27764</v>
      </c>
      <c r="Y132" s="183">
        <v>20192</v>
      </c>
      <c r="Z132" s="183">
        <v>28846</v>
      </c>
      <c r="AA132" s="183">
        <v>25427</v>
      </c>
      <c r="AB132" s="183">
        <v>34558</v>
      </c>
      <c r="AC132" s="183">
        <v>34747</v>
      </c>
      <c r="AD132" s="183">
        <v>28280</v>
      </c>
      <c r="AG132" s="226">
        <f t="shared" si="21"/>
        <v>232688</v>
      </c>
      <c r="AH132" s="226">
        <f t="shared" si="22"/>
        <v>11452</v>
      </c>
      <c r="AI132" s="226">
        <f t="shared" si="28"/>
        <v>9161.6</v>
      </c>
      <c r="AJ132" s="227">
        <f t="shared" si="23"/>
        <v>0.23378773939951492</v>
      </c>
      <c r="AK132" s="226">
        <f t="shared" si="29"/>
        <v>8589</v>
      </c>
      <c r="AL132" s="227">
        <f t="shared" si="24"/>
        <v>0.28167600568704521</v>
      </c>
      <c r="AN132" s="210" t="b">
        <f t="shared" si="30"/>
        <v>0</v>
      </c>
      <c r="AO132" s="210" t="b">
        <f t="shared" si="35"/>
        <v>0</v>
      </c>
      <c r="AP132" s="211">
        <f t="shared" si="31"/>
        <v>69</v>
      </c>
      <c r="AQ132" s="242">
        <f t="shared" si="32"/>
        <v>9898</v>
      </c>
      <c r="AR132" s="178">
        <v>103</v>
      </c>
      <c r="AS132" s="243">
        <v>0</v>
      </c>
      <c r="AT132" s="242">
        <f t="shared" si="25"/>
        <v>0</v>
      </c>
      <c r="AU132" s="178">
        <v>103</v>
      </c>
      <c r="AV132" s="244">
        <f t="shared" si="26"/>
        <v>9161.6</v>
      </c>
      <c r="AW132" s="244">
        <f t="shared" si="33"/>
        <v>0</v>
      </c>
      <c r="AX132" s="213">
        <f t="shared" si="27"/>
        <v>0</v>
      </c>
      <c r="AZ132" s="194" t="s">
        <v>717</v>
      </c>
      <c r="BA132" s="195" t="s">
        <v>718</v>
      </c>
      <c r="BB132" s="196">
        <v>10570</v>
      </c>
      <c r="BC132" s="197">
        <f>IF(C132="arrendamiento",BB132/Costo!$C$27,'Precios R9 (2023)'!BB132)</f>
        <v>10570</v>
      </c>
      <c r="BD132" s="197">
        <f t="shared" si="20"/>
        <v>2008.3</v>
      </c>
      <c r="BE132" s="197">
        <f t="shared" si="34"/>
        <v>0</v>
      </c>
    </row>
    <row r="133" spans="1:57" s="181" customFormat="1" ht="18.75" customHeight="1">
      <c r="A133" s="178">
        <v>104</v>
      </c>
      <c r="B133" s="179" t="s">
        <v>95</v>
      </c>
      <c r="C133" s="178" t="s">
        <v>369</v>
      </c>
      <c r="D133" s="183">
        <v>70777</v>
      </c>
      <c r="E133" s="183">
        <v>71542</v>
      </c>
      <c r="F133" s="183">
        <v>35474</v>
      </c>
      <c r="G133" s="183">
        <v>75736</v>
      </c>
      <c r="H133" s="183">
        <v>69941</v>
      </c>
      <c r="I133" s="183">
        <v>130975</v>
      </c>
      <c r="J133" s="183">
        <v>100677</v>
      </c>
      <c r="K133" s="183">
        <v>129345</v>
      </c>
      <c r="L133" s="183">
        <v>96152</v>
      </c>
      <c r="M133" s="183">
        <v>37262</v>
      </c>
      <c r="N133" s="183">
        <v>39746</v>
      </c>
      <c r="O133" s="183">
        <v>77035</v>
      </c>
      <c r="P133" s="183">
        <v>103957</v>
      </c>
      <c r="Q133" s="183">
        <v>129344</v>
      </c>
      <c r="R133" s="183">
        <v>84782</v>
      </c>
      <c r="S133" s="183">
        <v>144115</v>
      </c>
      <c r="T133" s="183">
        <v>99421</v>
      </c>
      <c r="U133" s="183">
        <v>116144</v>
      </c>
      <c r="V133" s="183">
        <v>100188</v>
      </c>
      <c r="W133" s="183">
        <v>87498</v>
      </c>
      <c r="X133" s="183">
        <v>80432</v>
      </c>
      <c r="Y133" s="183">
        <v>76956</v>
      </c>
      <c r="Z133" s="183">
        <v>110292</v>
      </c>
      <c r="AA133" s="183">
        <v>83150</v>
      </c>
      <c r="AB133" s="183">
        <v>133108</v>
      </c>
      <c r="AC133" s="183">
        <v>133187</v>
      </c>
      <c r="AD133" s="183">
        <v>101764</v>
      </c>
      <c r="AG133" s="226">
        <f t="shared" si="21"/>
        <v>144115</v>
      </c>
      <c r="AH133" s="226">
        <f t="shared" si="22"/>
        <v>35474</v>
      </c>
      <c r="AI133" s="226">
        <f t="shared" si="28"/>
        <v>28379.200000000001</v>
      </c>
      <c r="AJ133" s="227">
        <f t="shared" si="23"/>
        <v>0.23838763351403569</v>
      </c>
      <c r="AK133" s="226">
        <f t="shared" si="29"/>
        <v>26605.5</v>
      </c>
      <c r="AL133" s="227">
        <f t="shared" si="24"/>
        <v>0.28598840641940848</v>
      </c>
      <c r="AN133" s="210" t="b">
        <f t="shared" si="30"/>
        <v>0</v>
      </c>
      <c r="AO133" s="210" t="b">
        <f t="shared" si="35"/>
        <v>0</v>
      </c>
      <c r="AP133" s="211">
        <f t="shared" si="31"/>
        <v>69</v>
      </c>
      <c r="AQ133" s="242">
        <f t="shared" si="32"/>
        <v>9898</v>
      </c>
      <c r="AR133" s="178">
        <v>104</v>
      </c>
      <c r="AS133" s="243">
        <v>0</v>
      </c>
      <c r="AT133" s="242">
        <f t="shared" si="25"/>
        <v>0</v>
      </c>
      <c r="AU133" s="178">
        <v>104</v>
      </c>
      <c r="AV133" s="244">
        <f t="shared" si="26"/>
        <v>28379.200000000001</v>
      </c>
      <c r="AW133" s="244">
        <f t="shared" si="33"/>
        <v>0</v>
      </c>
      <c r="AX133" s="213">
        <f t="shared" si="27"/>
        <v>0</v>
      </c>
      <c r="AZ133" s="194">
        <v>210003</v>
      </c>
      <c r="BA133" s="195" t="s">
        <v>649</v>
      </c>
      <c r="BB133" s="196">
        <v>33330</v>
      </c>
      <c r="BC133" s="197">
        <f>IF(C133="arrendamiento",BB133/Costo!$C$27,'Precios R9 (2023)'!BB133)</f>
        <v>33330</v>
      </c>
      <c r="BD133" s="197">
        <f t="shared" si="20"/>
        <v>6332.7</v>
      </c>
      <c r="BE133" s="197">
        <f t="shared" si="34"/>
        <v>0</v>
      </c>
    </row>
    <row r="134" spans="1:57" s="181" customFormat="1" ht="18.75" customHeight="1">
      <c r="A134" s="178">
        <v>105</v>
      </c>
      <c r="B134" s="179" t="s">
        <v>96</v>
      </c>
      <c r="C134" s="178" t="s">
        <v>369</v>
      </c>
      <c r="D134" s="183">
        <v>82283</v>
      </c>
      <c r="E134" s="183">
        <v>85311</v>
      </c>
      <c r="F134" s="183">
        <v>46560</v>
      </c>
      <c r="G134" s="183">
        <v>79301</v>
      </c>
      <c r="H134" s="183">
        <v>83267</v>
      </c>
      <c r="I134" s="183">
        <v>149050</v>
      </c>
      <c r="J134" s="183">
        <v>122170</v>
      </c>
      <c r="K134" s="183">
        <v>129280</v>
      </c>
      <c r="L134" s="183">
        <v>719</v>
      </c>
      <c r="M134" s="183">
        <v>46583</v>
      </c>
      <c r="N134" s="183">
        <v>39746</v>
      </c>
      <c r="O134" s="183">
        <v>82578</v>
      </c>
      <c r="P134" s="183">
        <v>109161</v>
      </c>
      <c r="Q134" s="183">
        <v>147195</v>
      </c>
      <c r="R134" s="183">
        <v>127732</v>
      </c>
      <c r="S134" s="183">
        <v>170585</v>
      </c>
      <c r="T134" s="183">
        <v>105767</v>
      </c>
      <c r="U134" s="183">
        <v>132173</v>
      </c>
      <c r="V134" s="183">
        <v>114016</v>
      </c>
      <c r="W134" s="183">
        <v>104452</v>
      </c>
      <c r="X134" s="183">
        <v>82618</v>
      </c>
      <c r="Y134" s="183">
        <v>83143</v>
      </c>
      <c r="Z134" s="183">
        <v>135744</v>
      </c>
      <c r="AA134" s="183">
        <v>97824</v>
      </c>
      <c r="AB134" s="183">
        <v>151479</v>
      </c>
      <c r="AC134" s="183">
        <v>151569</v>
      </c>
      <c r="AD134" s="183">
        <v>122437</v>
      </c>
      <c r="AG134" s="226">
        <f t="shared" si="21"/>
        <v>170585</v>
      </c>
      <c r="AH134" s="226">
        <f t="shared" si="22"/>
        <v>719</v>
      </c>
      <c r="AI134" s="226">
        <f t="shared" si="28"/>
        <v>575.20000000000005</v>
      </c>
      <c r="AJ134" s="227">
        <f t="shared" si="23"/>
        <v>0.98765214777923271</v>
      </c>
      <c r="AK134" s="226">
        <f t="shared" si="29"/>
        <v>539.25</v>
      </c>
      <c r="AL134" s="227">
        <f t="shared" si="24"/>
        <v>0.98842388854303076</v>
      </c>
      <c r="AN134" s="210" t="b">
        <f t="shared" si="30"/>
        <v>0</v>
      </c>
      <c r="AO134" s="210" t="b">
        <f t="shared" si="35"/>
        <v>0</v>
      </c>
      <c r="AP134" s="211">
        <f t="shared" si="31"/>
        <v>69</v>
      </c>
      <c r="AQ134" s="242">
        <f t="shared" si="32"/>
        <v>9898</v>
      </c>
      <c r="AR134" s="178">
        <v>105</v>
      </c>
      <c r="AS134" s="243">
        <v>0</v>
      </c>
      <c r="AT134" s="242">
        <f t="shared" si="25"/>
        <v>0</v>
      </c>
      <c r="AU134" s="178">
        <v>105</v>
      </c>
      <c r="AV134" s="244">
        <f t="shared" si="26"/>
        <v>575.20000000000005</v>
      </c>
      <c r="AW134" s="244">
        <f t="shared" si="33"/>
        <v>0</v>
      </c>
      <c r="AX134" s="213">
        <f t="shared" si="27"/>
        <v>0</v>
      </c>
      <c r="AZ134" s="194">
        <v>210004</v>
      </c>
      <c r="BA134" s="195" t="s">
        <v>650</v>
      </c>
      <c r="BB134" s="196">
        <v>41510</v>
      </c>
      <c r="BC134" s="197">
        <f>IF(C134="arrendamiento",BB134/Costo!$C$27,'Precios R9 (2023)'!BB134)</f>
        <v>41510</v>
      </c>
      <c r="BD134" s="197">
        <f t="shared" si="20"/>
        <v>7886.9000000000005</v>
      </c>
      <c r="BE134" s="197">
        <f t="shared" si="34"/>
        <v>0</v>
      </c>
    </row>
    <row r="135" spans="1:57" s="181" customFormat="1" ht="18.75" customHeight="1">
      <c r="A135" s="178">
        <v>106</v>
      </c>
      <c r="B135" s="179" t="s">
        <v>390</v>
      </c>
      <c r="C135" s="178" t="s">
        <v>369</v>
      </c>
      <c r="D135" s="183">
        <v>1293</v>
      </c>
      <c r="E135" s="183">
        <v>1238</v>
      </c>
      <c r="F135" s="183">
        <v>722</v>
      </c>
      <c r="G135" s="183">
        <v>658</v>
      </c>
      <c r="H135" s="183">
        <v>1278</v>
      </c>
      <c r="I135" s="183">
        <v>1380</v>
      </c>
      <c r="J135" s="183">
        <v>1244</v>
      </c>
      <c r="K135" s="183">
        <v>14133</v>
      </c>
      <c r="L135" s="183">
        <v>719</v>
      </c>
      <c r="M135" s="183">
        <v>645</v>
      </c>
      <c r="N135" s="183">
        <v>546</v>
      </c>
      <c r="O135" s="183">
        <v>1018</v>
      </c>
      <c r="P135" s="183">
        <v>1124</v>
      </c>
      <c r="Q135" s="183">
        <v>1363</v>
      </c>
      <c r="R135" s="183">
        <v>930</v>
      </c>
      <c r="S135" s="183">
        <v>1244</v>
      </c>
      <c r="T135" s="183">
        <v>863</v>
      </c>
      <c r="U135" s="183">
        <v>1222</v>
      </c>
      <c r="V135" s="183">
        <v>1056</v>
      </c>
      <c r="W135" s="183">
        <v>896</v>
      </c>
      <c r="X135" s="183">
        <v>808</v>
      </c>
      <c r="Y135" s="183">
        <v>764</v>
      </c>
      <c r="Z135" s="183">
        <v>1139</v>
      </c>
      <c r="AA135" s="183">
        <v>1212</v>
      </c>
      <c r="AB135" s="183">
        <v>1391</v>
      </c>
      <c r="AC135" s="183">
        <v>1403</v>
      </c>
      <c r="AD135" s="183">
        <v>1092</v>
      </c>
      <c r="AG135" s="226">
        <f t="shared" si="21"/>
        <v>14133</v>
      </c>
      <c r="AH135" s="226">
        <f t="shared" si="22"/>
        <v>546</v>
      </c>
      <c r="AI135" s="226">
        <f t="shared" si="28"/>
        <v>436.8</v>
      </c>
      <c r="AJ135" s="227">
        <f t="shared" si="23"/>
        <v>0.32279069767441859</v>
      </c>
      <c r="AK135" s="226">
        <f t="shared" si="29"/>
        <v>409.5</v>
      </c>
      <c r="AL135" s="227">
        <f t="shared" si="24"/>
        <v>0.3651162790697674</v>
      </c>
      <c r="AN135" s="210" t="b">
        <f t="shared" si="30"/>
        <v>0</v>
      </c>
      <c r="AO135" s="210" t="b">
        <f t="shared" si="35"/>
        <v>0</v>
      </c>
      <c r="AP135" s="211">
        <f t="shared" si="31"/>
        <v>69</v>
      </c>
      <c r="AQ135" s="242">
        <f t="shared" si="32"/>
        <v>9898</v>
      </c>
      <c r="AR135" s="178">
        <v>106</v>
      </c>
      <c r="AS135" s="243">
        <v>8</v>
      </c>
      <c r="AT135" s="242">
        <f t="shared" si="25"/>
        <v>4368</v>
      </c>
      <c r="AU135" s="178">
        <v>106</v>
      </c>
      <c r="AV135" s="244">
        <f t="shared" si="26"/>
        <v>436.8</v>
      </c>
      <c r="AW135" s="244">
        <f t="shared" si="33"/>
        <v>3494.4</v>
      </c>
      <c r="AX135" s="213">
        <f t="shared" si="27"/>
        <v>0.32279069767441859</v>
      </c>
      <c r="AZ135" s="194">
        <v>190001</v>
      </c>
      <c r="BA135" s="195" t="s">
        <v>651</v>
      </c>
      <c r="BB135" s="196">
        <v>610</v>
      </c>
      <c r="BC135" s="197">
        <f>IF(C135="arrendamiento",BB135/Costo!$C$27,'Precios R9 (2023)'!BB135)</f>
        <v>610</v>
      </c>
      <c r="BD135" s="197">
        <f t="shared" si="20"/>
        <v>115.9</v>
      </c>
      <c r="BE135" s="197">
        <f t="shared" si="34"/>
        <v>5807.2</v>
      </c>
    </row>
    <row r="136" spans="1:57" s="181" customFormat="1" ht="18.75" customHeight="1">
      <c r="A136" s="178">
        <v>107</v>
      </c>
      <c r="B136" s="179" t="s">
        <v>391</v>
      </c>
      <c r="C136" s="178" t="s">
        <v>369</v>
      </c>
      <c r="D136" s="183">
        <v>1334</v>
      </c>
      <c r="E136" s="183">
        <v>1338</v>
      </c>
      <c r="F136" s="183">
        <v>773</v>
      </c>
      <c r="G136" s="183">
        <v>1244</v>
      </c>
      <c r="H136" s="183">
        <v>1350</v>
      </c>
      <c r="I136" s="183">
        <v>1589</v>
      </c>
      <c r="J136" s="183">
        <v>1301</v>
      </c>
      <c r="K136" s="183">
        <v>13243</v>
      </c>
      <c r="L136" s="183">
        <v>719</v>
      </c>
      <c r="M136" s="183">
        <v>690</v>
      </c>
      <c r="N136" s="183">
        <v>635</v>
      </c>
      <c r="O136" s="183">
        <v>1131</v>
      </c>
      <c r="P136" s="183">
        <v>1351</v>
      </c>
      <c r="Q136" s="183">
        <v>1570</v>
      </c>
      <c r="R136" s="183">
        <v>1300</v>
      </c>
      <c r="S136" s="183">
        <v>1357</v>
      </c>
      <c r="T136" s="183">
        <v>1043</v>
      </c>
      <c r="U136" s="183">
        <v>1385</v>
      </c>
      <c r="V136" s="183">
        <v>1216</v>
      </c>
      <c r="W136" s="183">
        <v>1150</v>
      </c>
      <c r="X136" s="183">
        <v>908</v>
      </c>
      <c r="Y136" s="183">
        <v>897</v>
      </c>
      <c r="Z136" s="183">
        <v>1257</v>
      </c>
      <c r="AA136" s="183">
        <v>1246</v>
      </c>
      <c r="AB136" s="183">
        <v>1606</v>
      </c>
      <c r="AC136" s="183">
        <v>1616</v>
      </c>
      <c r="AD136" s="183">
        <v>1199</v>
      </c>
      <c r="AG136" s="226">
        <f t="shared" si="21"/>
        <v>13243</v>
      </c>
      <c r="AH136" s="226">
        <f t="shared" si="22"/>
        <v>635</v>
      </c>
      <c r="AI136" s="226">
        <f t="shared" si="28"/>
        <v>508</v>
      </c>
      <c r="AJ136" s="227">
        <f t="shared" si="23"/>
        <v>0.26376811594202898</v>
      </c>
      <c r="AK136" s="226">
        <f t="shared" si="29"/>
        <v>476.25</v>
      </c>
      <c r="AL136" s="227">
        <f t="shared" si="24"/>
        <v>0.30978260869565222</v>
      </c>
      <c r="AN136" s="210" t="b">
        <f t="shared" si="30"/>
        <v>0</v>
      </c>
      <c r="AO136" s="210" t="b">
        <f t="shared" si="35"/>
        <v>0</v>
      </c>
      <c r="AP136" s="211">
        <f t="shared" si="31"/>
        <v>69</v>
      </c>
      <c r="AQ136" s="242">
        <f t="shared" si="32"/>
        <v>9898</v>
      </c>
      <c r="AR136" s="178">
        <v>107</v>
      </c>
      <c r="AS136" s="243">
        <v>8</v>
      </c>
      <c r="AT136" s="242">
        <f t="shared" si="25"/>
        <v>5080</v>
      </c>
      <c r="AU136" s="178">
        <v>107</v>
      </c>
      <c r="AV136" s="244">
        <f t="shared" si="26"/>
        <v>508</v>
      </c>
      <c r="AW136" s="244">
        <f t="shared" si="33"/>
        <v>4064</v>
      </c>
      <c r="AX136" s="213">
        <f t="shared" si="27"/>
        <v>0.26376811594202898</v>
      </c>
      <c r="AZ136" s="194">
        <v>190007</v>
      </c>
      <c r="BA136" s="195" t="s">
        <v>652</v>
      </c>
      <c r="BB136" s="196">
        <v>680</v>
      </c>
      <c r="BC136" s="197">
        <f>IF(C136="arrendamiento",BB136/Costo!$C$27,'Precios R9 (2023)'!BB136)</f>
        <v>680</v>
      </c>
      <c r="BD136" s="197">
        <f t="shared" si="20"/>
        <v>129.19999999999999</v>
      </c>
      <c r="BE136" s="197">
        <f t="shared" si="34"/>
        <v>6473.6</v>
      </c>
    </row>
    <row r="137" spans="1:57" s="181" customFormat="1" ht="18.75" customHeight="1">
      <c r="A137" s="178">
        <v>108</v>
      </c>
      <c r="B137" s="179" t="s">
        <v>392</v>
      </c>
      <c r="C137" s="178" t="s">
        <v>369</v>
      </c>
      <c r="D137" s="183">
        <v>1334</v>
      </c>
      <c r="E137" s="183">
        <v>1338</v>
      </c>
      <c r="F137" s="183">
        <v>773</v>
      </c>
      <c r="G137" s="183">
        <v>1244</v>
      </c>
      <c r="H137" s="183">
        <v>1350</v>
      </c>
      <c r="I137" s="183">
        <v>1589</v>
      </c>
      <c r="J137" s="183">
        <v>1301</v>
      </c>
      <c r="K137" s="183">
        <v>14133</v>
      </c>
      <c r="L137" s="183">
        <v>719</v>
      </c>
      <c r="M137" s="183">
        <v>690</v>
      </c>
      <c r="N137" s="183">
        <v>662</v>
      </c>
      <c r="O137" s="183">
        <v>1131</v>
      </c>
      <c r="P137" s="183">
        <v>1351</v>
      </c>
      <c r="Q137" s="183">
        <v>1570</v>
      </c>
      <c r="R137" s="183">
        <v>1300</v>
      </c>
      <c r="S137" s="183">
        <v>1357</v>
      </c>
      <c r="T137" s="183">
        <v>1043</v>
      </c>
      <c r="U137" s="183">
        <v>1385</v>
      </c>
      <c r="V137" s="183">
        <v>1216</v>
      </c>
      <c r="W137" s="183">
        <v>1150</v>
      </c>
      <c r="X137" s="183">
        <v>908</v>
      </c>
      <c r="Y137" s="183">
        <v>897</v>
      </c>
      <c r="Z137" s="183">
        <v>1257</v>
      </c>
      <c r="AA137" s="183">
        <v>1246</v>
      </c>
      <c r="AB137" s="183">
        <v>1606</v>
      </c>
      <c r="AC137" s="183">
        <v>1616</v>
      </c>
      <c r="AD137" s="183">
        <v>1200</v>
      </c>
      <c r="AG137" s="226">
        <f t="shared" si="21"/>
        <v>14133</v>
      </c>
      <c r="AH137" s="226">
        <f t="shared" si="22"/>
        <v>662</v>
      </c>
      <c r="AI137" s="226">
        <f t="shared" si="28"/>
        <v>529.6</v>
      </c>
      <c r="AJ137" s="227">
        <f t="shared" si="23"/>
        <v>0.23246376811594205</v>
      </c>
      <c r="AK137" s="226">
        <f t="shared" si="29"/>
        <v>496.5</v>
      </c>
      <c r="AL137" s="227">
        <f t="shared" si="24"/>
        <v>0.2804347826086957</v>
      </c>
      <c r="AN137" s="210" t="b">
        <f t="shared" si="30"/>
        <v>0</v>
      </c>
      <c r="AO137" s="210" t="b">
        <f t="shared" si="35"/>
        <v>0</v>
      </c>
      <c r="AP137" s="211">
        <f t="shared" si="31"/>
        <v>69</v>
      </c>
      <c r="AQ137" s="242">
        <f t="shared" si="32"/>
        <v>9898</v>
      </c>
      <c r="AR137" s="178">
        <v>108</v>
      </c>
      <c r="AS137" s="243">
        <v>8</v>
      </c>
      <c r="AT137" s="242">
        <f t="shared" si="25"/>
        <v>5296</v>
      </c>
      <c r="AU137" s="178">
        <v>108</v>
      </c>
      <c r="AV137" s="244">
        <f t="shared" si="26"/>
        <v>529.6</v>
      </c>
      <c r="AW137" s="244">
        <f t="shared" si="33"/>
        <v>4236.8</v>
      </c>
      <c r="AX137" s="213">
        <f t="shared" si="27"/>
        <v>0.23246376811594205</v>
      </c>
      <c r="AZ137" s="194">
        <v>190004</v>
      </c>
      <c r="BA137" s="195" t="s">
        <v>653</v>
      </c>
      <c r="BB137" s="196">
        <v>680</v>
      </c>
      <c r="BC137" s="197">
        <f>IF(C137="arrendamiento",BB137/Costo!$C$27,'Precios R9 (2023)'!BB137)</f>
        <v>680</v>
      </c>
      <c r="BD137" s="197">
        <f t="shared" si="20"/>
        <v>129.19999999999999</v>
      </c>
      <c r="BE137" s="197">
        <f t="shared" si="34"/>
        <v>6473.6</v>
      </c>
    </row>
    <row r="138" spans="1:57" s="181" customFormat="1" ht="18.75" customHeight="1">
      <c r="A138" s="178">
        <v>109</v>
      </c>
      <c r="B138" s="179" t="s">
        <v>393</v>
      </c>
      <c r="C138" s="178" t="s">
        <v>369</v>
      </c>
      <c r="D138" s="183">
        <v>1532</v>
      </c>
      <c r="E138" s="183">
        <v>1374</v>
      </c>
      <c r="F138" s="183">
        <v>773</v>
      </c>
      <c r="G138" s="183">
        <v>954</v>
      </c>
      <c r="H138" s="183">
        <v>1550</v>
      </c>
      <c r="I138" s="183">
        <v>1621</v>
      </c>
      <c r="J138" s="183">
        <v>1414</v>
      </c>
      <c r="K138" s="183">
        <v>13243</v>
      </c>
      <c r="L138" s="183">
        <v>719</v>
      </c>
      <c r="M138" s="183">
        <v>690</v>
      </c>
      <c r="N138" s="183">
        <v>467</v>
      </c>
      <c r="O138" s="183">
        <v>1131</v>
      </c>
      <c r="P138" s="183">
        <v>1471</v>
      </c>
      <c r="Q138" s="183">
        <v>1601</v>
      </c>
      <c r="R138" s="183">
        <v>1278</v>
      </c>
      <c r="S138" s="183">
        <v>1471</v>
      </c>
      <c r="T138" s="183">
        <v>1043</v>
      </c>
      <c r="U138" s="183">
        <v>1439</v>
      </c>
      <c r="V138" s="183">
        <v>1241</v>
      </c>
      <c r="W138" s="183">
        <v>1110</v>
      </c>
      <c r="X138" s="183">
        <v>1212</v>
      </c>
      <c r="Y138" s="183">
        <v>897</v>
      </c>
      <c r="Z138" s="183">
        <v>1257</v>
      </c>
      <c r="AA138" s="183">
        <v>1361</v>
      </c>
      <c r="AB138" s="183">
        <v>1640</v>
      </c>
      <c r="AC138" s="183">
        <v>1649</v>
      </c>
      <c r="AD138" s="183">
        <v>1210</v>
      </c>
      <c r="AG138" s="226">
        <f t="shared" si="21"/>
        <v>13243</v>
      </c>
      <c r="AH138" s="226">
        <f t="shared" si="22"/>
        <v>467</v>
      </c>
      <c r="AI138" s="226">
        <f t="shared" si="28"/>
        <v>373.6</v>
      </c>
      <c r="AJ138" s="227">
        <f t="shared" si="23"/>
        <v>0.4585507246376811</v>
      </c>
      <c r="AK138" s="226">
        <f t="shared" si="29"/>
        <v>350.25</v>
      </c>
      <c r="AL138" s="227">
        <f t="shared" si="24"/>
        <v>0.49239130434782608</v>
      </c>
      <c r="AN138" s="210" t="b">
        <f t="shared" si="30"/>
        <v>0</v>
      </c>
      <c r="AO138" s="210" t="b">
        <f t="shared" si="35"/>
        <v>0</v>
      </c>
      <c r="AP138" s="211">
        <f t="shared" si="31"/>
        <v>69</v>
      </c>
      <c r="AQ138" s="242">
        <f t="shared" si="32"/>
        <v>9898</v>
      </c>
      <c r="AR138" s="178">
        <v>109</v>
      </c>
      <c r="AS138" s="243">
        <v>8</v>
      </c>
      <c r="AT138" s="242">
        <f t="shared" si="25"/>
        <v>3736</v>
      </c>
      <c r="AU138" s="178">
        <v>109</v>
      </c>
      <c r="AV138" s="244">
        <f t="shared" si="26"/>
        <v>373.6</v>
      </c>
      <c r="AW138" s="244">
        <f t="shared" si="33"/>
        <v>2988.8</v>
      </c>
      <c r="AX138" s="213">
        <f t="shared" si="27"/>
        <v>0.4585507246376811</v>
      </c>
      <c r="AZ138" s="194">
        <v>190006</v>
      </c>
      <c r="BA138" s="195" t="s">
        <v>654</v>
      </c>
      <c r="BB138" s="196">
        <v>680</v>
      </c>
      <c r="BC138" s="197">
        <f>IF(C138="arrendamiento",BB138/Costo!$C$27,'Precios R9 (2023)'!BB138)</f>
        <v>680</v>
      </c>
      <c r="BD138" s="197">
        <f t="shared" si="20"/>
        <v>129.19999999999999</v>
      </c>
      <c r="BE138" s="197">
        <f t="shared" si="34"/>
        <v>6473.6</v>
      </c>
    </row>
    <row r="139" spans="1:57" s="181" customFormat="1" ht="18.75" customHeight="1">
      <c r="A139" s="178">
        <v>110</v>
      </c>
      <c r="B139" s="179" t="s">
        <v>394</v>
      </c>
      <c r="C139" s="178" t="s">
        <v>369</v>
      </c>
      <c r="D139" s="183">
        <v>1350</v>
      </c>
      <c r="E139" s="183">
        <v>1338</v>
      </c>
      <c r="F139" s="183">
        <v>773</v>
      </c>
      <c r="G139" s="183">
        <v>1244</v>
      </c>
      <c r="H139" s="183">
        <v>1334</v>
      </c>
      <c r="I139" s="183">
        <v>1589</v>
      </c>
      <c r="J139" s="183">
        <v>1301</v>
      </c>
      <c r="K139" s="183">
        <v>14133</v>
      </c>
      <c r="L139" s="183">
        <v>719</v>
      </c>
      <c r="M139" s="183">
        <v>690</v>
      </c>
      <c r="N139" s="183">
        <v>800</v>
      </c>
      <c r="O139" s="183">
        <v>1131</v>
      </c>
      <c r="P139" s="183">
        <v>1351</v>
      </c>
      <c r="Q139" s="183">
        <v>1570</v>
      </c>
      <c r="R139" s="183">
        <v>1300</v>
      </c>
      <c r="S139" s="183">
        <v>1357</v>
      </c>
      <c r="T139" s="183">
        <v>1043</v>
      </c>
      <c r="U139" s="183">
        <v>1385</v>
      </c>
      <c r="V139" s="183">
        <v>1216</v>
      </c>
      <c r="W139" s="183">
        <v>1150</v>
      </c>
      <c r="X139" s="183">
        <v>908</v>
      </c>
      <c r="Y139" s="183">
        <v>897</v>
      </c>
      <c r="Z139" s="183">
        <v>1257</v>
      </c>
      <c r="AA139" s="183">
        <v>1246</v>
      </c>
      <c r="AB139" s="183">
        <v>1606</v>
      </c>
      <c r="AC139" s="183">
        <v>1616</v>
      </c>
      <c r="AD139" s="183">
        <v>1200</v>
      </c>
      <c r="AG139" s="226">
        <f t="shared" si="21"/>
        <v>14133</v>
      </c>
      <c r="AH139" s="226">
        <f t="shared" si="22"/>
        <v>690</v>
      </c>
      <c r="AI139" s="226">
        <f t="shared" si="28"/>
        <v>552</v>
      </c>
      <c r="AJ139" s="227">
        <f t="shared" si="23"/>
        <v>0.19999999999999996</v>
      </c>
      <c r="AK139" s="226">
        <f t="shared" si="29"/>
        <v>517.5</v>
      </c>
      <c r="AL139" s="227">
        <f t="shared" si="24"/>
        <v>0.25</v>
      </c>
      <c r="AN139" s="210" t="b">
        <f t="shared" si="30"/>
        <v>0</v>
      </c>
      <c r="AO139" s="210" t="b">
        <f t="shared" si="35"/>
        <v>0</v>
      </c>
      <c r="AP139" s="211">
        <f t="shared" si="31"/>
        <v>69</v>
      </c>
      <c r="AQ139" s="242">
        <f t="shared" si="32"/>
        <v>9898</v>
      </c>
      <c r="AR139" s="178">
        <v>110</v>
      </c>
      <c r="AS139" s="243">
        <v>0</v>
      </c>
      <c r="AT139" s="242">
        <f t="shared" si="25"/>
        <v>0</v>
      </c>
      <c r="AU139" s="178">
        <v>110</v>
      </c>
      <c r="AV139" s="244">
        <f t="shared" si="26"/>
        <v>552</v>
      </c>
      <c r="AW139" s="244">
        <f t="shared" si="33"/>
        <v>0</v>
      </c>
      <c r="AX139" s="213">
        <f t="shared" si="27"/>
        <v>0</v>
      </c>
      <c r="AZ139" s="194">
        <v>190003</v>
      </c>
      <c r="BA139" s="195" t="s">
        <v>655</v>
      </c>
      <c r="BB139" s="196">
        <v>680</v>
      </c>
      <c r="BC139" s="197">
        <f>IF(C139="arrendamiento",BB139/Costo!$C$27,'Precios R9 (2023)'!BB139)</f>
        <v>680</v>
      </c>
      <c r="BD139" s="197">
        <f t="shared" si="20"/>
        <v>129.19999999999999</v>
      </c>
      <c r="BE139" s="197">
        <f t="shared" si="34"/>
        <v>0</v>
      </c>
    </row>
    <row r="140" spans="1:57" s="181" customFormat="1" ht="18.75" customHeight="1">
      <c r="A140" s="178">
        <v>111</v>
      </c>
      <c r="B140" s="179" t="s">
        <v>395</v>
      </c>
      <c r="C140" s="178" t="s">
        <v>369</v>
      </c>
      <c r="D140" s="183">
        <v>1350</v>
      </c>
      <c r="E140" s="183">
        <v>1459</v>
      </c>
      <c r="F140" s="183">
        <v>773</v>
      </c>
      <c r="G140" s="183">
        <v>1244</v>
      </c>
      <c r="H140" s="183">
        <v>1334</v>
      </c>
      <c r="I140" s="183">
        <v>1589</v>
      </c>
      <c r="J140" s="183">
        <v>1301</v>
      </c>
      <c r="K140" s="183">
        <v>13243</v>
      </c>
      <c r="L140" s="183">
        <v>719</v>
      </c>
      <c r="M140" s="183">
        <v>690</v>
      </c>
      <c r="N140" s="183">
        <v>719</v>
      </c>
      <c r="O140" s="183">
        <v>1131</v>
      </c>
      <c r="P140" s="183">
        <v>1351</v>
      </c>
      <c r="Q140" s="183">
        <v>1570</v>
      </c>
      <c r="R140" s="183">
        <v>1300</v>
      </c>
      <c r="S140" s="183">
        <v>1357</v>
      </c>
      <c r="T140" s="183">
        <v>1043</v>
      </c>
      <c r="U140" s="183">
        <v>1385</v>
      </c>
      <c r="V140" s="183">
        <v>1216</v>
      </c>
      <c r="W140" s="183">
        <v>1150</v>
      </c>
      <c r="X140" s="183">
        <v>908</v>
      </c>
      <c r="Y140" s="183">
        <v>842</v>
      </c>
      <c r="Z140" s="183">
        <v>1257</v>
      </c>
      <c r="AA140" s="183">
        <v>1246</v>
      </c>
      <c r="AB140" s="183">
        <v>1606</v>
      </c>
      <c r="AC140" s="183">
        <v>1616</v>
      </c>
      <c r="AD140" s="183">
        <v>1176</v>
      </c>
      <c r="AG140" s="226">
        <f t="shared" si="21"/>
        <v>13243</v>
      </c>
      <c r="AH140" s="226">
        <f t="shared" si="22"/>
        <v>690</v>
      </c>
      <c r="AI140" s="226">
        <f t="shared" si="28"/>
        <v>552</v>
      </c>
      <c r="AJ140" s="227">
        <f t="shared" si="23"/>
        <v>0.19999999999999996</v>
      </c>
      <c r="AK140" s="226">
        <f t="shared" si="29"/>
        <v>517.5</v>
      </c>
      <c r="AL140" s="227">
        <f t="shared" si="24"/>
        <v>0.25</v>
      </c>
      <c r="AN140" s="210" t="b">
        <f t="shared" si="30"/>
        <v>0</v>
      </c>
      <c r="AO140" s="210" t="b">
        <f t="shared" si="35"/>
        <v>0</v>
      </c>
      <c r="AP140" s="211">
        <f t="shared" si="31"/>
        <v>69</v>
      </c>
      <c r="AQ140" s="242">
        <f t="shared" si="32"/>
        <v>9898</v>
      </c>
      <c r="AR140" s="178">
        <v>111</v>
      </c>
      <c r="AS140" s="243">
        <v>0</v>
      </c>
      <c r="AT140" s="242">
        <f t="shared" si="25"/>
        <v>0</v>
      </c>
      <c r="AU140" s="178">
        <v>111</v>
      </c>
      <c r="AV140" s="244">
        <f t="shared" si="26"/>
        <v>552</v>
      </c>
      <c r="AW140" s="244">
        <f t="shared" si="33"/>
        <v>0</v>
      </c>
      <c r="AX140" s="213">
        <f t="shared" si="27"/>
        <v>0</v>
      </c>
      <c r="AZ140" s="194">
        <v>190002</v>
      </c>
      <c r="BA140" s="195" t="s">
        <v>656</v>
      </c>
      <c r="BB140" s="196">
        <v>680</v>
      </c>
      <c r="BC140" s="197">
        <f>IF(C140="arrendamiento",BB140/Costo!$C$27,'Precios R9 (2023)'!BB140)</f>
        <v>680</v>
      </c>
      <c r="BD140" s="197">
        <f t="shared" si="20"/>
        <v>129.19999999999999</v>
      </c>
      <c r="BE140" s="197">
        <f t="shared" si="34"/>
        <v>0</v>
      </c>
    </row>
    <row r="141" spans="1:57" s="181" customFormat="1" ht="18.75" customHeight="1">
      <c r="A141" s="178">
        <v>112</v>
      </c>
      <c r="B141" s="179" t="s">
        <v>396</v>
      </c>
      <c r="C141" s="178" t="s">
        <v>369</v>
      </c>
      <c r="D141" s="183">
        <v>2401</v>
      </c>
      <c r="E141" s="183">
        <v>3440</v>
      </c>
      <c r="F141" s="183">
        <v>1571</v>
      </c>
      <c r="G141" s="183">
        <v>2230</v>
      </c>
      <c r="H141" s="183">
        <v>2372</v>
      </c>
      <c r="I141" s="183">
        <v>2826</v>
      </c>
      <c r="J141" s="183">
        <v>2376</v>
      </c>
      <c r="K141" s="183">
        <v>27507</v>
      </c>
      <c r="L141" s="183">
        <v>1222</v>
      </c>
      <c r="M141" s="183">
        <v>1403</v>
      </c>
      <c r="N141" s="183">
        <v>1537</v>
      </c>
      <c r="O141" s="183">
        <v>2376</v>
      </c>
      <c r="P141" s="183">
        <v>3321</v>
      </c>
      <c r="Q141" s="183">
        <v>2791</v>
      </c>
      <c r="R141" s="183">
        <v>2326</v>
      </c>
      <c r="S141" s="183">
        <v>2941</v>
      </c>
      <c r="T141" s="183">
        <v>1543</v>
      </c>
      <c r="U141" s="183">
        <v>3808</v>
      </c>
      <c r="V141" s="183">
        <v>2161</v>
      </c>
      <c r="W141" s="183">
        <v>2307</v>
      </c>
      <c r="X141" s="183">
        <v>2626</v>
      </c>
      <c r="Y141" s="183">
        <v>1803</v>
      </c>
      <c r="Z141" s="183">
        <v>2442</v>
      </c>
      <c r="AA141" s="183">
        <v>3287</v>
      </c>
      <c r="AB141" s="183">
        <v>2862</v>
      </c>
      <c r="AC141" s="183">
        <v>2874</v>
      </c>
      <c r="AD141" s="183">
        <v>2309</v>
      </c>
      <c r="AG141" s="226">
        <f t="shared" si="21"/>
        <v>27507</v>
      </c>
      <c r="AH141" s="226">
        <f t="shared" si="22"/>
        <v>1222</v>
      </c>
      <c r="AI141" s="226">
        <f t="shared" si="28"/>
        <v>977.6</v>
      </c>
      <c r="AJ141" s="227">
        <f t="shared" si="23"/>
        <v>0.30320741268709905</v>
      </c>
      <c r="AK141" s="226">
        <f t="shared" si="29"/>
        <v>916.5</v>
      </c>
      <c r="AL141" s="227">
        <f t="shared" si="24"/>
        <v>0.34675694939415536</v>
      </c>
      <c r="AN141" s="210" t="b">
        <f t="shared" si="30"/>
        <v>0</v>
      </c>
      <c r="AO141" s="210" t="b">
        <f t="shared" si="35"/>
        <v>0</v>
      </c>
      <c r="AP141" s="211">
        <f t="shared" si="31"/>
        <v>69</v>
      </c>
      <c r="AQ141" s="242">
        <f t="shared" si="32"/>
        <v>9898</v>
      </c>
      <c r="AR141" s="178">
        <v>112</v>
      </c>
      <c r="AS141" s="243">
        <v>8</v>
      </c>
      <c r="AT141" s="242">
        <f t="shared" si="25"/>
        <v>9776</v>
      </c>
      <c r="AU141" s="178">
        <v>112</v>
      </c>
      <c r="AV141" s="244">
        <f t="shared" si="26"/>
        <v>977.6</v>
      </c>
      <c r="AW141" s="244">
        <f t="shared" si="33"/>
        <v>7820.8</v>
      </c>
      <c r="AX141" s="213">
        <f t="shared" si="27"/>
        <v>0.30320741268709905</v>
      </c>
      <c r="AZ141" s="194">
        <v>190008</v>
      </c>
      <c r="BA141" s="195" t="s">
        <v>657</v>
      </c>
      <c r="BB141" s="196">
        <v>1240</v>
      </c>
      <c r="BC141" s="197">
        <f>IF(C141="arrendamiento",BB141/Costo!$C$27,'Precios R9 (2023)'!BB141)</f>
        <v>1240</v>
      </c>
      <c r="BD141" s="197">
        <f t="shared" si="20"/>
        <v>235.6</v>
      </c>
      <c r="BE141" s="197">
        <f t="shared" si="34"/>
        <v>11804.8</v>
      </c>
    </row>
    <row r="142" spans="1:57" s="181" customFormat="1" ht="18.75" customHeight="1">
      <c r="A142" s="178">
        <v>113</v>
      </c>
      <c r="B142" s="179" t="s">
        <v>397</v>
      </c>
      <c r="C142" s="178" t="s">
        <v>369</v>
      </c>
      <c r="D142" s="183">
        <v>2482</v>
      </c>
      <c r="E142" s="183">
        <v>3757</v>
      </c>
      <c r="F142" s="183">
        <v>1660</v>
      </c>
      <c r="G142" s="183">
        <v>2611</v>
      </c>
      <c r="H142" s="183">
        <v>2511</v>
      </c>
      <c r="I142" s="183">
        <v>3258</v>
      </c>
      <c r="J142" s="183">
        <v>2715</v>
      </c>
      <c r="K142" s="183">
        <v>25776</v>
      </c>
      <c r="L142" s="183">
        <v>1296</v>
      </c>
      <c r="M142" s="183">
        <v>1482</v>
      </c>
      <c r="N142" s="183">
        <v>2008</v>
      </c>
      <c r="O142" s="183">
        <v>2828</v>
      </c>
      <c r="P142" s="183">
        <v>3577</v>
      </c>
      <c r="Q142" s="183">
        <v>3218</v>
      </c>
      <c r="R142" s="183">
        <v>2549</v>
      </c>
      <c r="S142" s="183">
        <v>3167</v>
      </c>
      <c r="T142" s="183">
        <v>2223</v>
      </c>
      <c r="U142" s="183">
        <v>4223</v>
      </c>
      <c r="V142" s="183">
        <v>2493</v>
      </c>
      <c r="W142" s="183">
        <v>2780</v>
      </c>
      <c r="X142" s="183">
        <v>3029</v>
      </c>
      <c r="Y142" s="183">
        <v>2414</v>
      </c>
      <c r="Z142" s="183">
        <v>3297</v>
      </c>
      <c r="AA142" s="183">
        <v>3342</v>
      </c>
      <c r="AB142" s="183">
        <v>3314</v>
      </c>
      <c r="AC142" s="183">
        <v>3314</v>
      </c>
      <c r="AD142" s="183">
        <v>2715</v>
      </c>
      <c r="AG142" s="226">
        <f t="shared" si="21"/>
        <v>25776</v>
      </c>
      <c r="AH142" s="226">
        <f t="shared" si="22"/>
        <v>1296</v>
      </c>
      <c r="AI142" s="226">
        <f t="shared" si="28"/>
        <v>1036.8</v>
      </c>
      <c r="AJ142" s="227">
        <f t="shared" si="23"/>
        <v>0.30040485829959518</v>
      </c>
      <c r="AK142" s="226">
        <f t="shared" si="29"/>
        <v>972</v>
      </c>
      <c r="AL142" s="227">
        <f t="shared" si="24"/>
        <v>0.34412955465587047</v>
      </c>
      <c r="AN142" s="210" t="b">
        <f t="shared" si="30"/>
        <v>0</v>
      </c>
      <c r="AO142" s="210" t="b">
        <f t="shared" si="35"/>
        <v>0</v>
      </c>
      <c r="AP142" s="211">
        <f t="shared" si="31"/>
        <v>69</v>
      </c>
      <c r="AQ142" s="242">
        <f t="shared" si="32"/>
        <v>9898</v>
      </c>
      <c r="AR142" s="178">
        <v>113</v>
      </c>
      <c r="AS142" s="243">
        <v>8</v>
      </c>
      <c r="AT142" s="242">
        <f t="shared" si="25"/>
        <v>10368</v>
      </c>
      <c r="AU142" s="178">
        <v>113</v>
      </c>
      <c r="AV142" s="244">
        <f t="shared" si="26"/>
        <v>972</v>
      </c>
      <c r="AW142" s="244">
        <f t="shared" si="33"/>
        <v>7776</v>
      </c>
      <c r="AX142" s="213">
        <f t="shared" si="27"/>
        <v>0.34412955465587047</v>
      </c>
      <c r="AZ142" s="194">
        <v>190014</v>
      </c>
      <c r="BA142" s="195" t="s">
        <v>658</v>
      </c>
      <c r="BB142" s="196">
        <v>1310</v>
      </c>
      <c r="BC142" s="197">
        <f>IF(C142="arrendamiento",BB142/Costo!$C$27,'Precios R9 (2023)'!BB142)</f>
        <v>1310</v>
      </c>
      <c r="BD142" s="197">
        <f t="shared" si="20"/>
        <v>248.9</v>
      </c>
      <c r="BE142" s="197">
        <f t="shared" si="34"/>
        <v>12471.2</v>
      </c>
    </row>
    <row r="143" spans="1:57" s="181" customFormat="1" ht="18.75" customHeight="1">
      <c r="A143" s="178">
        <v>114</v>
      </c>
      <c r="B143" s="179" t="s">
        <v>398</v>
      </c>
      <c r="C143" s="178" t="s">
        <v>369</v>
      </c>
      <c r="D143" s="183">
        <v>2482</v>
      </c>
      <c r="E143" s="183">
        <v>3814</v>
      </c>
      <c r="F143" s="183">
        <v>1660</v>
      </c>
      <c r="G143" s="183">
        <v>2611</v>
      </c>
      <c r="H143" s="183">
        <v>2511</v>
      </c>
      <c r="I143" s="183">
        <v>3751</v>
      </c>
      <c r="J143" s="183">
        <v>2715</v>
      </c>
      <c r="K143" s="183">
        <v>27507</v>
      </c>
      <c r="L143" s="183">
        <v>1296</v>
      </c>
      <c r="M143" s="183">
        <v>1482</v>
      </c>
      <c r="N143" s="183">
        <v>1955</v>
      </c>
      <c r="O143" s="183">
        <v>2828</v>
      </c>
      <c r="P143" s="183">
        <v>3577</v>
      </c>
      <c r="Q143" s="183">
        <v>3705</v>
      </c>
      <c r="R143" s="183">
        <v>2549</v>
      </c>
      <c r="S143" s="183">
        <v>3167</v>
      </c>
      <c r="T143" s="183">
        <v>2223</v>
      </c>
      <c r="U143" s="183">
        <v>4223</v>
      </c>
      <c r="V143" s="183">
        <v>2869</v>
      </c>
      <c r="W143" s="183">
        <v>2780</v>
      </c>
      <c r="X143" s="183">
        <v>3029</v>
      </c>
      <c r="Y143" s="183">
        <v>2414</v>
      </c>
      <c r="Z143" s="183">
        <v>3297</v>
      </c>
      <c r="AA143" s="183">
        <v>3342</v>
      </c>
      <c r="AB143" s="183">
        <v>3790</v>
      </c>
      <c r="AC143" s="183">
        <v>3814</v>
      </c>
      <c r="AD143" s="183">
        <v>2715</v>
      </c>
      <c r="AG143" s="226">
        <f t="shared" si="21"/>
        <v>27507</v>
      </c>
      <c r="AH143" s="226">
        <f t="shared" si="22"/>
        <v>1296</v>
      </c>
      <c r="AI143" s="226">
        <f t="shared" si="28"/>
        <v>1036.8</v>
      </c>
      <c r="AJ143" s="227">
        <f t="shared" si="23"/>
        <v>0.30040485829959518</v>
      </c>
      <c r="AK143" s="226">
        <f t="shared" si="29"/>
        <v>972</v>
      </c>
      <c r="AL143" s="227">
        <f t="shared" si="24"/>
        <v>0.34412955465587047</v>
      </c>
      <c r="AN143" s="210" t="b">
        <f t="shared" si="30"/>
        <v>0</v>
      </c>
      <c r="AO143" s="210" t="b">
        <f t="shared" si="35"/>
        <v>0</v>
      </c>
      <c r="AP143" s="211">
        <f t="shared" si="31"/>
        <v>69</v>
      </c>
      <c r="AQ143" s="242">
        <f t="shared" si="32"/>
        <v>9898</v>
      </c>
      <c r="AR143" s="178">
        <v>114</v>
      </c>
      <c r="AS143" s="243">
        <v>8</v>
      </c>
      <c r="AT143" s="242">
        <f t="shared" si="25"/>
        <v>10368</v>
      </c>
      <c r="AU143" s="178">
        <v>114</v>
      </c>
      <c r="AV143" s="244">
        <f t="shared" si="26"/>
        <v>972</v>
      </c>
      <c r="AW143" s="244">
        <f t="shared" si="33"/>
        <v>7776</v>
      </c>
      <c r="AX143" s="213">
        <f t="shared" si="27"/>
        <v>0.34412955465587047</v>
      </c>
      <c r="AZ143" s="194">
        <v>190011</v>
      </c>
      <c r="BA143" s="195" t="s">
        <v>659</v>
      </c>
      <c r="BB143" s="196">
        <v>1310</v>
      </c>
      <c r="BC143" s="197">
        <f>IF(C143="arrendamiento",BB143/Costo!$C$27,'Precios R9 (2023)'!BB143)</f>
        <v>1310</v>
      </c>
      <c r="BD143" s="197">
        <f t="shared" si="20"/>
        <v>248.9</v>
      </c>
      <c r="BE143" s="197">
        <f t="shared" si="34"/>
        <v>12471.2</v>
      </c>
    </row>
    <row r="144" spans="1:57" s="181" customFormat="1" ht="18.75" customHeight="1">
      <c r="A144" s="178">
        <v>115</v>
      </c>
      <c r="B144" s="179" t="s">
        <v>399</v>
      </c>
      <c r="C144" s="178" t="s">
        <v>369</v>
      </c>
      <c r="D144" s="183">
        <v>2482</v>
      </c>
      <c r="E144" s="183">
        <v>3814</v>
      </c>
      <c r="F144" s="183">
        <v>1660</v>
      </c>
      <c r="G144" s="183">
        <v>5018</v>
      </c>
      <c r="H144" s="183">
        <v>2511</v>
      </c>
      <c r="I144" s="183">
        <v>4034</v>
      </c>
      <c r="J144" s="183">
        <v>2828</v>
      </c>
      <c r="K144" s="183">
        <v>25776</v>
      </c>
      <c r="L144" s="183">
        <v>1296</v>
      </c>
      <c r="M144" s="183">
        <v>1482</v>
      </c>
      <c r="N144" s="183">
        <v>1478</v>
      </c>
      <c r="O144" s="183">
        <v>2828</v>
      </c>
      <c r="P144" s="183">
        <v>4871</v>
      </c>
      <c r="Q144" s="183">
        <v>3984</v>
      </c>
      <c r="R144" s="183">
        <v>5236</v>
      </c>
      <c r="S144" s="183">
        <v>3167</v>
      </c>
      <c r="T144" s="183">
        <v>2223</v>
      </c>
      <c r="U144" s="183">
        <v>4223</v>
      </c>
      <c r="V144" s="183">
        <v>3087</v>
      </c>
      <c r="W144" s="183">
        <v>3519</v>
      </c>
      <c r="X144" s="183">
        <v>3635</v>
      </c>
      <c r="Y144" s="183">
        <v>2171</v>
      </c>
      <c r="Z144" s="183">
        <v>3297</v>
      </c>
      <c r="AA144" s="183">
        <v>3543</v>
      </c>
      <c r="AB144" s="183">
        <v>4072</v>
      </c>
      <c r="AC144" s="183">
        <v>4103</v>
      </c>
      <c r="AD144" s="183">
        <v>2965</v>
      </c>
      <c r="AG144" s="226">
        <f t="shared" si="21"/>
        <v>25776</v>
      </c>
      <c r="AH144" s="226">
        <f t="shared" si="22"/>
        <v>1296</v>
      </c>
      <c r="AI144" s="226">
        <f t="shared" si="28"/>
        <v>1036.8</v>
      </c>
      <c r="AJ144" s="227">
        <f t="shared" si="23"/>
        <v>0.30040485829959518</v>
      </c>
      <c r="AK144" s="226">
        <f t="shared" si="29"/>
        <v>972</v>
      </c>
      <c r="AL144" s="227">
        <f t="shared" si="24"/>
        <v>0.34412955465587047</v>
      </c>
      <c r="AN144" s="210" t="b">
        <f t="shared" si="30"/>
        <v>0</v>
      </c>
      <c r="AO144" s="210" t="b">
        <f t="shared" si="35"/>
        <v>0</v>
      </c>
      <c r="AP144" s="211">
        <f t="shared" si="31"/>
        <v>69</v>
      </c>
      <c r="AQ144" s="242">
        <f t="shared" si="32"/>
        <v>9898</v>
      </c>
      <c r="AR144" s="178">
        <v>115</v>
      </c>
      <c r="AS144" s="243">
        <v>8</v>
      </c>
      <c r="AT144" s="242">
        <f t="shared" si="25"/>
        <v>10368</v>
      </c>
      <c r="AU144" s="178">
        <v>115</v>
      </c>
      <c r="AV144" s="244">
        <f t="shared" si="26"/>
        <v>972</v>
      </c>
      <c r="AW144" s="244">
        <f t="shared" si="33"/>
        <v>7776</v>
      </c>
      <c r="AX144" s="213">
        <f t="shared" si="27"/>
        <v>0.34412955465587047</v>
      </c>
      <c r="AZ144" s="194">
        <v>190013</v>
      </c>
      <c r="BA144" s="195" t="s">
        <v>660</v>
      </c>
      <c r="BB144" s="196">
        <v>1310</v>
      </c>
      <c r="BC144" s="197">
        <f>IF(C144="arrendamiento",BB144/Costo!$C$27,'Precios R9 (2023)'!BB144)</f>
        <v>1310</v>
      </c>
      <c r="BD144" s="197">
        <f t="shared" si="20"/>
        <v>248.9</v>
      </c>
      <c r="BE144" s="197">
        <f t="shared" si="34"/>
        <v>12471.2</v>
      </c>
    </row>
    <row r="145" spans="1:57" s="181" customFormat="1" ht="18.75" customHeight="1">
      <c r="A145" s="178">
        <v>116</v>
      </c>
      <c r="B145" s="179" t="s">
        <v>400</v>
      </c>
      <c r="C145" s="178" t="s">
        <v>369</v>
      </c>
      <c r="D145" s="183">
        <v>2482</v>
      </c>
      <c r="E145" s="183">
        <v>3814</v>
      </c>
      <c r="F145" s="183">
        <v>1660</v>
      </c>
      <c r="G145" s="183">
        <v>2611</v>
      </c>
      <c r="H145" s="183">
        <v>2511</v>
      </c>
      <c r="I145" s="183">
        <v>3923</v>
      </c>
      <c r="J145" s="183">
        <v>2715</v>
      </c>
      <c r="K145" s="183">
        <v>27507</v>
      </c>
      <c r="L145" s="183">
        <v>1296</v>
      </c>
      <c r="M145" s="183">
        <v>1482</v>
      </c>
      <c r="N145" s="183">
        <v>1616</v>
      </c>
      <c r="O145" s="183">
        <v>2828</v>
      </c>
      <c r="P145" s="183">
        <v>3577</v>
      </c>
      <c r="Q145" s="183">
        <v>3874</v>
      </c>
      <c r="R145" s="183">
        <v>2549</v>
      </c>
      <c r="S145" s="183">
        <v>3167</v>
      </c>
      <c r="T145" s="183">
        <v>2223</v>
      </c>
      <c r="U145" s="183">
        <v>4223</v>
      </c>
      <c r="V145" s="183">
        <v>3000</v>
      </c>
      <c r="W145" s="183">
        <v>2701</v>
      </c>
      <c r="X145" s="183">
        <v>3029</v>
      </c>
      <c r="Y145" s="183">
        <v>2098</v>
      </c>
      <c r="Z145" s="183">
        <v>3297</v>
      </c>
      <c r="AA145" s="183">
        <v>3342</v>
      </c>
      <c r="AB145" s="183">
        <v>3982</v>
      </c>
      <c r="AC145" s="183">
        <v>3989</v>
      </c>
      <c r="AD145" s="183">
        <v>2906</v>
      </c>
      <c r="AG145" s="226">
        <f t="shared" si="21"/>
        <v>27507</v>
      </c>
      <c r="AH145" s="226">
        <f t="shared" si="22"/>
        <v>1296</v>
      </c>
      <c r="AI145" s="226">
        <f t="shared" si="28"/>
        <v>1036.8</v>
      </c>
      <c r="AJ145" s="227">
        <f t="shared" si="23"/>
        <v>0.30040485829959518</v>
      </c>
      <c r="AK145" s="226">
        <f t="shared" si="29"/>
        <v>972</v>
      </c>
      <c r="AL145" s="227">
        <f t="shared" si="24"/>
        <v>0.34412955465587047</v>
      </c>
      <c r="AN145" s="210" t="b">
        <f t="shared" si="30"/>
        <v>0</v>
      </c>
      <c r="AO145" s="210" t="b">
        <f t="shared" si="35"/>
        <v>0</v>
      </c>
      <c r="AP145" s="211">
        <f t="shared" si="31"/>
        <v>69</v>
      </c>
      <c r="AQ145" s="242">
        <f t="shared" si="32"/>
        <v>9898</v>
      </c>
      <c r="AR145" s="178">
        <v>116</v>
      </c>
      <c r="AS145" s="243">
        <v>0</v>
      </c>
      <c r="AT145" s="242">
        <f t="shared" si="25"/>
        <v>0</v>
      </c>
      <c r="AU145" s="178">
        <v>116</v>
      </c>
      <c r="AV145" s="244">
        <f t="shared" si="26"/>
        <v>1036.8</v>
      </c>
      <c r="AW145" s="244">
        <f t="shared" si="33"/>
        <v>0</v>
      </c>
      <c r="AX145" s="213">
        <f t="shared" si="27"/>
        <v>0</v>
      </c>
      <c r="AZ145" s="194">
        <v>190010</v>
      </c>
      <c r="BA145" s="195" t="s">
        <v>661</v>
      </c>
      <c r="BB145" s="196">
        <v>1310</v>
      </c>
      <c r="BC145" s="197">
        <f>IF(C145="arrendamiento",BB145/Costo!$C$27,'Precios R9 (2023)'!BB145)</f>
        <v>1310</v>
      </c>
      <c r="BD145" s="197">
        <f t="shared" si="20"/>
        <v>248.9</v>
      </c>
      <c r="BE145" s="197">
        <f t="shared" si="34"/>
        <v>0</v>
      </c>
    </row>
    <row r="146" spans="1:57" s="181" customFormat="1" ht="18.75" customHeight="1">
      <c r="A146" s="178">
        <v>117</v>
      </c>
      <c r="B146" s="179" t="s">
        <v>401</v>
      </c>
      <c r="C146" s="178" t="s">
        <v>369</v>
      </c>
      <c r="D146" s="183">
        <v>2482</v>
      </c>
      <c r="E146" s="183">
        <v>3814</v>
      </c>
      <c r="F146" s="183">
        <v>1660</v>
      </c>
      <c r="G146" s="183">
        <v>2611</v>
      </c>
      <c r="H146" s="183">
        <v>2511</v>
      </c>
      <c r="I146" s="183">
        <v>3792</v>
      </c>
      <c r="J146" s="183">
        <v>2715</v>
      </c>
      <c r="K146" s="183">
        <v>25776</v>
      </c>
      <c r="L146" s="183">
        <v>1296</v>
      </c>
      <c r="M146" s="183">
        <v>1482</v>
      </c>
      <c r="N146" s="183">
        <v>1455</v>
      </c>
      <c r="O146" s="183">
        <v>2828</v>
      </c>
      <c r="P146" s="183">
        <v>3667</v>
      </c>
      <c r="Q146" s="183">
        <v>3745</v>
      </c>
      <c r="R146" s="183">
        <v>2549</v>
      </c>
      <c r="S146" s="183">
        <v>3167</v>
      </c>
      <c r="T146" s="183">
        <v>2223</v>
      </c>
      <c r="U146" s="183">
        <v>4223</v>
      </c>
      <c r="V146" s="183">
        <v>2901</v>
      </c>
      <c r="W146" s="183">
        <v>2701</v>
      </c>
      <c r="X146" s="183">
        <v>3029</v>
      </c>
      <c r="Y146" s="183">
        <v>2098</v>
      </c>
      <c r="Z146" s="183">
        <v>3297</v>
      </c>
      <c r="AA146" s="183">
        <v>3342</v>
      </c>
      <c r="AB146" s="183">
        <v>3823</v>
      </c>
      <c r="AC146" s="183">
        <v>3855</v>
      </c>
      <c r="AD146" s="183">
        <v>2825</v>
      </c>
      <c r="AG146" s="226">
        <f t="shared" si="21"/>
        <v>25776</v>
      </c>
      <c r="AH146" s="226">
        <f t="shared" si="22"/>
        <v>1296</v>
      </c>
      <c r="AI146" s="226">
        <f t="shared" si="28"/>
        <v>1036.8</v>
      </c>
      <c r="AJ146" s="227">
        <f t="shared" si="23"/>
        <v>0.30040485829959518</v>
      </c>
      <c r="AK146" s="226">
        <f t="shared" si="29"/>
        <v>972</v>
      </c>
      <c r="AL146" s="227">
        <f t="shared" si="24"/>
        <v>0.34412955465587047</v>
      </c>
      <c r="AN146" s="210" t="b">
        <f t="shared" si="30"/>
        <v>0</v>
      </c>
      <c r="AO146" s="210" t="b">
        <f t="shared" si="35"/>
        <v>0</v>
      </c>
      <c r="AP146" s="211">
        <f t="shared" si="31"/>
        <v>69</v>
      </c>
      <c r="AQ146" s="242">
        <f t="shared" si="32"/>
        <v>9898</v>
      </c>
      <c r="AR146" s="178">
        <v>117</v>
      </c>
      <c r="AS146" s="243">
        <v>0</v>
      </c>
      <c r="AT146" s="242">
        <f t="shared" si="25"/>
        <v>0</v>
      </c>
      <c r="AU146" s="178">
        <v>117</v>
      </c>
      <c r="AV146" s="244">
        <f t="shared" si="26"/>
        <v>1036.8</v>
      </c>
      <c r="AW146" s="244">
        <f t="shared" si="33"/>
        <v>0</v>
      </c>
      <c r="AX146" s="213">
        <f t="shared" si="27"/>
        <v>0</v>
      </c>
      <c r="AZ146" s="194">
        <v>190009</v>
      </c>
      <c r="BA146" s="195" t="s">
        <v>662</v>
      </c>
      <c r="BB146" s="196">
        <v>1310</v>
      </c>
      <c r="BC146" s="197">
        <f>IF(C146="arrendamiento",BB146/Costo!$C$27,'Precios R9 (2023)'!BB146)</f>
        <v>1310</v>
      </c>
      <c r="BD146" s="197">
        <f t="shared" si="20"/>
        <v>248.9</v>
      </c>
      <c r="BE146" s="197">
        <f t="shared" si="34"/>
        <v>0</v>
      </c>
    </row>
    <row r="147" spans="1:57" s="181" customFormat="1" ht="18.75" customHeight="1">
      <c r="A147" s="178">
        <v>118</v>
      </c>
      <c r="B147" s="179" t="s">
        <v>402</v>
      </c>
      <c r="C147" s="178" t="s">
        <v>369</v>
      </c>
      <c r="D147" s="183">
        <v>3600</v>
      </c>
      <c r="E147" s="183">
        <v>4319</v>
      </c>
      <c r="F147" s="183">
        <v>1571</v>
      </c>
      <c r="G147" s="183">
        <v>3183</v>
      </c>
      <c r="H147" s="183">
        <v>3558</v>
      </c>
      <c r="I147" s="183">
        <v>4239</v>
      </c>
      <c r="J147" s="183">
        <v>3280</v>
      </c>
      <c r="K147" s="183">
        <v>29404</v>
      </c>
      <c r="L147" s="183">
        <v>1765</v>
      </c>
      <c r="M147" s="183">
        <v>1403</v>
      </c>
      <c r="N147" s="183">
        <v>1739</v>
      </c>
      <c r="O147" s="183">
        <v>3394</v>
      </c>
      <c r="P147" s="183">
        <v>4685</v>
      </c>
      <c r="Q147" s="183">
        <v>4187</v>
      </c>
      <c r="R147" s="183">
        <v>3088</v>
      </c>
      <c r="S147" s="183">
        <v>3959</v>
      </c>
      <c r="T147" s="183">
        <v>2647</v>
      </c>
      <c r="U147" s="183">
        <v>4454</v>
      </c>
      <c r="V147" s="183">
        <v>3242</v>
      </c>
      <c r="W147" s="183">
        <v>3293</v>
      </c>
      <c r="X147" s="183">
        <v>3837</v>
      </c>
      <c r="Y147" s="183">
        <v>3253</v>
      </c>
      <c r="Z147" s="183">
        <v>3326</v>
      </c>
      <c r="AA147" s="183">
        <v>4456</v>
      </c>
      <c r="AB147" s="183">
        <v>4299</v>
      </c>
      <c r="AC147" s="183">
        <v>4311</v>
      </c>
      <c r="AD147" s="183">
        <v>3391</v>
      </c>
      <c r="AG147" s="226">
        <f t="shared" si="21"/>
        <v>29404</v>
      </c>
      <c r="AH147" s="226">
        <f t="shared" si="22"/>
        <v>1403</v>
      </c>
      <c r="AI147" s="226">
        <f t="shared" si="28"/>
        <v>1122.4000000000001</v>
      </c>
      <c r="AJ147" s="227">
        <f t="shared" si="23"/>
        <v>0.19999999999999996</v>
      </c>
      <c r="AK147" s="226">
        <f t="shared" si="29"/>
        <v>1052.25</v>
      </c>
      <c r="AL147" s="227">
        <f t="shared" si="24"/>
        <v>0.25</v>
      </c>
      <c r="AN147" s="210" t="b">
        <f t="shared" si="30"/>
        <v>0</v>
      </c>
      <c r="AO147" s="210" t="b">
        <f t="shared" si="35"/>
        <v>0</v>
      </c>
      <c r="AP147" s="211">
        <f t="shared" si="31"/>
        <v>69</v>
      </c>
      <c r="AQ147" s="242">
        <f t="shared" si="32"/>
        <v>9898</v>
      </c>
      <c r="AR147" s="178">
        <v>118</v>
      </c>
      <c r="AS147" s="243">
        <v>8</v>
      </c>
      <c r="AT147" s="242">
        <f t="shared" si="25"/>
        <v>11224</v>
      </c>
      <c r="AU147" s="178">
        <v>118</v>
      </c>
      <c r="AV147" s="244">
        <f t="shared" si="26"/>
        <v>1052.25</v>
      </c>
      <c r="AW147" s="244">
        <f t="shared" si="33"/>
        <v>8418</v>
      </c>
      <c r="AX147" s="213">
        <f t="shared" si="27"/>
        <v>0.25</v>
      </c>
      <c r="AZ147" s="194">
        <v>190008</v>
      </c>
      <c r="BA147" s="195" t="s">
        <v>657</v>
      </c>
      <c r="BB147" s="196">
        <v>1240</v>
      </c>
      <c r="BC147" s="197">
        <f>IF(C147="arrendamiento",BB147/Costo!$C$27,'Precios R9 (2023)'!BB147)</f>
        <v>1240</v>
      </c>
      <c r="BD147" s="197">
        <f t="shared" si="20"/>
        <v>235.6</v>
      </c>
      <c r="BE147" s="197">
        <f t="shared" si="34"/>
        <v>11804.8</v>
      </c>
    </row>
    <row r="148" spans="1:57" s="181" customFormat="1" ht="18.75" customHeight="1">
      <c r="A148" s="178">
        <v>119</v>
      </c>
      <c r="B148" s="179" t="s">
        <v>403</v>
      </c>
      <c r="C148" s="178" t="s">
        <v>369</v>
      </c>
      <c r="D148" s="183">
        <v>3722</v>
      </c>
      <c r="E148" s="183">
        <v>4423</v>
      </c>
      <c r="F148" s="183">
        <v>1660</v>
      </c>
      <c r="G148" s="183">
        <v>3757</v>
      </c>
      <c r="H148" s="183">
        <v>3767</v>
      </c>
      <c r="I148" s="183">
        <v>4435</v>
      </c>
      <c r="J148" s="183">
        <v>3620</v>
      </c>
      <c r="K148" s="183">
        <v>27553</v>
      </c>
      <c r="L148" s="183">
        <v>1765</v>
      </c>
      <c r="M148" s="183">
        <v>1482</v>
      </c>
      <c r="N148" s="183">
        <v>2630</v>
      </c>
      <c r="O148" s="183">
        <v>4072</v>
      </c>
      <c r="P148" s="183">
        <v>5034</v>
      </c>
      <c r="Q148" s="183">
        <v>4380</v>
      </c>
      <c r="R148" s="183">
        <v>3927</v>
      </c>
      <c r="S148" s="183">
        <v>4185</v>
      </c>
      <c r="T148" s="183">
        <v>2647</v>
      </c>
      <c r="U148" s="183">
        <v>4799</v>
      </c>
      <c r="V148" s="183">
        <v>3393</v>
      </c>
      <c r="W148" s="183">
        <v>3690</v>
      </c>
      <c r="X148" s="183">
        <v>4442</v>
      </c>
      <c r="Y148" s="183">
        <v>3112</v>
      </c>
      <c r="Z148" s="183">
        <v>3735</v>
      </c>
      <c r="AA148" s="183">
        <v>4540</v>
      </c>
      <c r="AB148" s="183">
        <v>4502</v>
      </c>
      <c r="AC148" s="183">
        <v>4510</v>
      </c>
      <c r="AD148" s="183">
        <v>3776</v>
      </c>
      <c r="AG148" s="226">
        <f t="shared" si="21"/>
        <v>27553</v>
      </c>
      <c r="AH148" s="226">
        <f t="shared" si="22"/>
        <v>1482</v>
      </c>
      <c r="AI148" s="226">
        <f t="shared" si="28"/>
        <v>1185.5999999999999</v>
      </c>
      <c r="AJ148" s="227">
        <f t="shared" si="23"/>
        <v>0.20000000000000007</v>
      </c>
      <c r="AK148" s="226">
        <f t="shared" si="29"/>
        <v>1111.5</v>
      </c>
      <c r="AL148" s="227">
        <f t="shared" si="24"/>
        <v>0.25</v>
      </c>
      <c r="AN148" s="210" t="b">
        <f t="shared" si="30"/>
        <v>0</v>
      </c>
      <c r="AO148" s="210" t="b">
        <f t="shared" si="35"/>
        <v>0</v>
      </c>
      <c r="AP148" s="211">
        <f t="shared" si="31"/>
        <v>69</v>
      </c>
      <c r="AQ148" s="242">
        <f t="shared" si="32"/>
        <v>9898</v>
      </c>
      <c r="AR148" s="178">
        <v>119</v>
      </c>
      <c r="AS148" s="243">
        <v>8</v>
      </c>
      <c r="AT148" s="242">
        <f t="shared" si="25"/>
        <v>11856</v>
      </c>
      <c r="AU148" s="178">
        <v>119</v>
      </c>
      <c r="AV148" s="244">
        <f t="shared" si="26"/>
        <v>1111.5</v>
      </c>
      <c r="AW148" s="244">
        <f t="shared" si="33"/>
        <v>8892</v>
      </c>
      <c r="AX148" s="213">
        <f t="shared" si="27"/>
        <v>0.25</v>
      </c>
      <c r="AZ148" s="194">
        <v>190014</v>
      </c>
      <c r="BA148" s="195" t="s">
        <v>658</v>
      </c>
      <c r="BB148" s="196">
        <v>1310</v>
      </c>
      <c r="BC148" s="197">
        <f>IF(C148="arrendamiento",BB148/Costo!$C$27,'Precios R9 (2023)'!BB148)</f>
        <v>1310</v>
      </c>
      <c r="BD148" s="197">
        <f t="shared" si="20"/>
        <v>248.9</v>
      </c>
      <c r="BE148" s="197">
        <f t="shared" si="34"/>
        <v>12471.2</v>
      </c>
    </row>
    <row r="149" spans="1:57" s="181" customFormat="1" ht="18.75" customHeight="1">
      <c r="A149" s="178">
        <v>120</v>
      </c>
      <c r="B149" s="179" t="s">
        <v>404</v>
      </c>
      <c r="C149" s="178" t="s">
        <v>369</v>
      </c>
      <c r="D149" s="183">
        <v>3722</v>
      </c>
      <c r="E149" s="183">
        <v>4423</v>
      </c>
      <c r="F149" s="183">
        <v>1660</v>
      </c>
      <c r="G149" s="183">
        <v>3757</v>
      </c>
      <c r="H149" s="183">
        <v>3767</v>
      </c>
      <c r="I149" s="183">
        <v>4724</v>
      </c>
      <c r="J149" s="183">
        <v>3620</v>
      </c>
      <c r="K149" s="183">
        <v>29404</v>
      </c>
      <c r="L149" s="183">
        <v>1765</v>
      </c>
      <c r="M149" s="183">
        <v>1482</v>
      </c>
      <c r="N149" s="183">
        <v>2632</v>
      </c>
      <c r="O149" s="183">
        <v>4072</v>
      </c>
      <c r="P149" s="183">
        <v>5034</v>
      </c>
      <c r="Q149" s="183">
        <v>4665</v>
      </c>
      <c r="R149" s="183">
        <v>3927</v>
      </c>
      <c r="S149" s="183">
        <v>4185</v>
      </c>
      <c r="T149" s="183">
        <v>2647</v>
      </c>
      <c r="U149" s="183">
        <v>4799</v>
      </c>
      <c r="V149" s="183">
        <v>3613</v>
      </c>
      <c r="W149" s="183">
        <v>3690</v>
      </c>
      <c r="X149" s="183">
        <v>4442</v>
      </c>
      <c r="Y149" s="183">
        <v>3112</v>
      </c>
      <c r="Z149" s="183">
        <v>3735</v>
      </c>
      <c r="AA149" s="183">
        <v>4540</v>
      </c>
      <c r="AB149" s="183">
        <v>4774</v>
      </c>
      <c r="AC149" s="183">
        <v>4804</v>
      </c>
      <c r="AD149" s="183">
        <v>3808</v>
      </c>
      <c r="AG149" s="226">
        <f t="shared" si="21"/>
        <v>29404</v>
      </c>
      <c r="AH149" s="226">
        <f t="shared" si="22"/>
        <v>1482</v>
      </c>
      <c r="AI149" s="226">
        <f t="shared" si="28"/>
        <v>1185.5999999999999</v>
      </c>
      <c r="AJ149" s="227">
        <f t="shared" si="23"/>
        <v>0.20000000000000007</v>
      </c>
      <c r="AK149" s="226">
        <f t="shared" si="29"/>
        <v>1111.5</v>
      </c>
      <c r="AL149" s="227">
        <f t="shared" si="24"/>
        <v>0.25</v>
      </c>
      <c r="AN149" s="210" t="b">
        <f t="shared" si="30"/>
        <v>0</v>
      </c>
      <c r="AO149" s="210" t="b">
        <f t="shared" si="35"/>
        <v>0</v>
      </c>
      <c r="AP149" s="211">
        <f t="shared" si="31"/>
        <v>69</v>
      </c>
      <c r="AQ149" s="242">
        <f t="shared" si="32"/>
        <v>9898</v>
      </c>
      <c r="AR149" s="178">
        <v>120</v>
      </c>
      <c r="AS149" s="243">
        <v>8</v>
      </c>
      <c r="AT149" s="242">
        <f t="shared" si="25"/>
        <v>11856</v>
      </c>
      <c r="AU149" s="178">
        <v>120</v>
      </c>
      <c r="AV149" s="244">
        <f t="shared" si="26"/>
        <v>1111.5</v>
      </c>
      <c r="AW149" s="244">
        <f t="shared" si="33"/>
        <v>8892</v>
      </c>
      <c r="AX149" s="213">
        <f t="shared" si="27"/>
        <v>0.25</v>
      </c>
      <c r="AZ149" s="194">
        <v>190011</v>
      </c>
      <c r="BA149" s="195" t="s">
        <v>659</v>
      </c>
      <c r="BB149" s="196">
        <v>1310</v>
      </c>
      <c r="BC149" s="197">
        <f>IF(C149="arrendamiento",BB149/Costo!$C$27,'Precios R9 (2023)'!BB149)</f>
        <v>1310</v>
      </c>
      <c r="BD149" s="197">
        <f t="shared" ref="BD149:BD198" si="36">BC149*19%</f>
        <v>248.9</v>
      </c>
      <c r="BE149" s="197">
        <f t="shared" si="34"/>
        <v>12471.2</v>
      </c>
    </row>
    <row r="150" spans="1:57" s="181" customFormat="1" ht="18.75" customHeight="1">
      <c r="A150" s="178">
        <v>121</v>
      </c>
      <c r="B150" s="179" t="s">
        <v>405</v>
      </c>
      <c r="C150" s="178" t="s">
        <v>369</v>
      </c>
      <c r="D150" s="183">
        <v>4270</v>
      </c>
      <c r="E150" s="183">
        <v>4742</v>
      </c>
      <c r="F150" s="183">
        <v>1660</v>
      </c>
      <c r="G150" s="183">
        <v>3757</v>
      </c>
      <c r="H150" s="183">
        <v>4321</v>
      </c>
      <c r="I150" s="183">
        <v>5413</v>
      </c>
      <c r="J150" s="183">
        <v>3846</v>
      </c>
      <c r="K150" s="183">
        <v>27553</v>
      </c>
      <c r="L150" s="183">
        <v>1765</v>
      </c>
      <c r="M150" s="183">
        <v>1482</v>
      </c>
      <c r="N150" s="183">
        <v>1454</v>
      </c>
      <c r="O150" s="183">
        <v>4072</v>
      </c>
      <c r="P150" s="183">
        <v>5719</v>
      </c>
      <c r="Q150" s="183">
        <v>5344</v>
      </c>
      <c r="R150" s="183">
        <v>3927</v>
      </c>
      <c r="S150" s="183">
        <v>4525</v>
      </c>
      <c r="T150" s="183">
        <v>2647</v>
      </c>
      <c r="U150" s="183">
        <v>4819</v>
      </c>
      <c r="V150" s="183">
        <v>4140</v>
      </c>
      <c r="W150" s="183">
        <v>3887</v>
      </c>
      <c r="X150" s="183">
        <v>4645</v>
      </c>
      <c r="Y150" s="183">
        <v>3398</v>
      </c>
      <c r="Z150" s="183">
        <v>3735</v>
      </c>
      <c r="AA150" s="183">
        <v>4727</v>
      </c>
      <c r="AB150" s="183">
        <v>5498</v>
      </c>
      <c r="AC150" s="183">
        <v>5503</v>
      </c>
      <c r="AD150" s="183">
        <v>4164</v>
      </c>
      <c r="AG150" s="226">
        <f t="shared" si="21"/>
        <v>27553</v>
      </c>
      <c r="AH150" s="226">
        <f t="shared" si="22"/>
        <v>1454</v>
      </c>
      <c r="AI150" s="226">
        <f t="shared" si="28"/>
        <v>1163.2</v>
      </c>
      <c r="AJ150" s="227">
        <f t="shared" si="23"/>
        <v>0.2151147098515519</v>
      </c>
      <c r="AK150" s="226">
        <f t="shared" si="29"/>
        <v>1090.5</v>
      </c>
      <c r="AL150" s="227">
        <f t="shared" si="24"/>
        <v>0.26417004048582993</v>
      </c>
      <c r="AN150" s="210" t="b">
        <f t="shared" si="30"/>
        <v>0</v>
      </c>
      <c r="AO150" s="210" t="b">
        <f t="shared" si="35"/>
        <v>0</v>
      </c>
      <c r="AP150" s="211">
        <f t="shared" si="31"/>
        <v>69</v>
      </c>
      <c r="AQ150" s="242">
        <f t="shared" si="32"/>
        <v>9898</v>
      </c>
      <c r="AR150" s="178">
        <v>121</v>
      </c>
      <c r="AS150" s="243">
        <v>8</v>
      </c>
      <c r="AT150" s="242">
        <f t="shared" si="25"/>
        <v>11632</v>
      </c>
      <c r="AU150" s="178">
        <v>121</v>
      </c>
      <c r="AV150" s="244">
        <f t="shared" si="26"/>
        <v>1090.5</v>
      </c>
      <c r="AW150" s="244">
        <f t="shared" si="33"/>
        <v>8724</v>
      </c>
      <c r="AX150" s="213">
        <f t="shared" si="27"/>
        <v>0.26417004048582993</v>
      </c>
      <c r="AZ150" s="194">
        <v>190013</v>
      </c>
      <c r="BA150" s="195" t="s">
        <v>660</v>
      </c>
      <c r="BB150" s="196">
        <v>1310</v>
      </c>
      <c r="BC150" s="197">
        <f>IF(C150="arrendamiento",BB150/Costo!$C$27,'Precios R9 (2023)'!BB150)</f>
        <v>1310</v>
      </c>
      <c r="BD150" s="197">
        <f t="shared" si="36"/>
        <v>248.9</v>
      </c>
      <c r="BE150" s="197">
        <f t="shared" si="34"/>
        <v>12471.2</v>
      </c>
    </row>
    <row r="151" spans="1:57" s="181" customFormat="1" ht="18.75" customHeight="1">
      <c r="A151" s="178">
        <v>122</v>
      </c>
      <c r="B151" s="179" t="s">
        <v>406</v>
      </c>
      <c r="C151" s="178" t="s">
        <v>369</v>
      </c>
      <c r="D151" s="183">
        <v>3767</v>
      </c>
      <c r="E151" s="183">
        <v>4694</v>
      </c>
      <c r="F151" s="183">
        <v>1660</v>
      </c>
      <c r="G151" s="183">
        <v>3527</v>
      </c>
      <c r="H151" s="183">
        <v>3722</v>
      </c>
      <c r="I151" s="183">
        <v>4771</v>
      </c>
      <c r="J151" s="183">
        <v>3620</v>
      </c>
      <c r="K151" s="183">
        <v>29404</v>
      </c>
      <c r="L151" s="183">
        <v>1765</v>
      </c>
      <c r="M151" s="183">
        <v>1482</v>
      </c>
      <c r="N151" s="183">
        <v>2254</v>
      </c>
      <c r="O151" s="183">
        <v>4072</v>
      </c>
      <c r="P151" s="183">
        <v>5034</v>
      </c>
      <c r="Q151" s="183">
        <v>4711</v>
      </c>
      <c r="R151" s="183">
        <v>3927</v>
      </c>
      <c r="S151" s="183">
        <v>4185</v>
      </c>
      <c r="T151" s="183">
        <v>2647</v>
      </c>
      <c r="U151" s="183">
        <v>4799</v>
      </c>
      <c r="V151" s="183">
        <v>3650</v>
      </c>
      <c r="W151" s="183">
        <v>3690</v>
      </c>
      <c r="X151" s="183">
        <v>4442</v>
      </c>
      <c r="Y151" s="183">
        <v>3288</v>
      </c>
      <c r="Z151" s="183">
        <v>3735</v>
      </c>
      <c r="AA151" s="183">
        <v>4540</v>
      </c>
      <c r="AB151" s="183">
        <v>4819</v>
      </c>
      <c r="AC151" s="183">
        <v>4852</v>
      </c>
      <c r="AD151" s="183">
        <v>4042</v>
      </c>
      <c r="AG151" s="226">
        <f t="shared" si="21"/>
        <v>29404</v>
      </c>
      <c r="AH151" s="226">
        <f t="shared" si="22"/>
        <v>1482</v>
      </c>
      <c r="AI151" s="226">
        <f t="shared" si="28"/>
        <v>1185.5999999999999</v>
      </c>
      <c r="AJ151" s="227">
        <f t="shared" si="23"/>
        <v>0.20000000000000007</v>
      </c>
      <c r="AK151" s="226">
        <f t="shared" si="29"/>
        <v>1111.5</v>
      </c>
      <c r="AL151" s="227">
        <f t="shared" si="24"/>
        <v>0.25</v>
      </c>
      <c r="AN151" s="210" t="b">
        <f t="shared" si="30"/>
        <v>0</v>
      </c>
      <c r="AO151" s="210" t="b">
        <f t="shared" si="35"/>
        <v>0</v>
      </c>
      <c r="AP151" s="211">
        <f t="shared" si="31"/>
        <v>69</v>
      </c>
      <c r="AQ151" s="242">
        <f t="shared" si="32"/>
        <v>9898</v>
      </c>
      <c r="AR151" s="178">
        <v>122</v>
      </c>
      <c r="AS151" s="243">
        <v>0</v>
      </c>
      <c r="AT151" s="242">
        <f t="shared" si="25"/>
        <v>0</v>
      </c>
      <c r="AU151" s="178">
        <v>122</v>
      </c>
      <c r="AV151" s="244">
        <f t="shared" si="26"/>
        <v>1185.5999999999999</v>
      </c>
      <c r="AW151" s="244">
        <f t="shared" si="33"/>
        <v>0</v>
      </c>
      <c r="AX151" s="213">
        <f t="shared" si="27"/>
        <v>0</v>
      </c>
      <c r="AZ151" s="194">
        <v>190010</v>
      </c>
      <c r="BA151" s="195" t="s">
        <v>661</v>
      </c>
      <c r="BB151" s="196">
        <v>1310</v>
      </c>
      <c r="BC151" s="197">
        <f>IF(C151="arrendamiento",BB151/Costo!$C$27,'Precios R9 (2023)'!BB151)</f>
        <v>1310</v>
      </c>
      <c r="BD151" s="197">
        <f t="shared" si="36"/>
        <v>248.9</v>
      </c>
      <c r="BE151" s="197">
        <f t="shared" si="34"/>
        <v>0</v>
      </c>
    </row>
    <row r="152" spans="1:57" s="181" customFormat="1" ht="18.75" customHeight="1">
      <c r="A152" s="178">
        <v>123</v>
      </c>
      <c r="B152" s="179" t="s">
        <v>407</v>
      </c>
      <c r="C152" s="178" t="s">
        <v>369</v>
      </c>
      <c r="D152" s="183">
        <v>3767</v>
      </c>
      <c r="E152" s="183">
        <v>6612</v>
      </c>
      <c r="F152" s="183">
        <v>1660</v>
      </c>
      <c r="G152" s="183">
        <v>3757</v>
      </c>
      <c r="H152" s="183">
        <v>3722</v>
      </c>
      <c r="I152" s="183">
        <v>4771</v>
      </c>
      <c r="J152" s="183">
        <v>3620</v>
      </c>
      <c r="K152" s="183">
        <v>27553</v>
      </c>
      <c r="L152" s="183">
        <v>1765</v>
      </c>
      <c r="M152" s="183">
        <v>1482</v>
      </c>
      <c r="N152" s="183">
        <v>2486</v>
      </c>
      <c r="O152" s="183">
        <v>4072</v>
      </c>
      <c r="P152" s="183">
        <v>5034</v>
      </c>
      <c r="Q152" s="183">
        <v>4711</v>
      </c>
      <c r="R152" s="183">
        <v>3927</v>
      </c>
      <c r="S152" s="183">
        <v>4185</v>
      </c>
      <c r="T152" s="183">
        <v>2647</v>
      </c>
      <c r="U152" s="183">
        <v>4799</v>
      </c>
      <c r="V152" s="183">
        <v>3650</v>
      </c>
      <c r="W152" s="183">
        <v>3593</v>
      </c>
      <c r="X152" s="183">
        <v>4442</v>
      </c>
      <c r="Y152" s="183">
        <v>3236</v>
      </c>
      <c r="Z152" s="183">
        <v>3735</v>
      </c>
      <c r="AA152" s="183">
        <v>4540</v>
      </c>
      <c r="AB152" s="183">
        <v>4842</v>
      </c>
      <c r="AC152" s="183">
        <v>4852</v>
      </c>
      <c r="AD152" s="183">
        <v>4041</v>
      </c>
      <c r="AG152" s="226">
        <f t="shared" si="21"/>
        <v>27553</v>
      </c>
      <c r="AH152" s="226">
        <f t="shared" si="22"/>
        <v>1482</v>
      </c>
      <c r="AI152" s="226">
        <f t="shared" si="28"/>
        <v>1185.5999999999999</v>
      </c>
      <c r="AJ152" s="227">
        <f t="shared" si="23"/>
        <v>0.20000000000000007</v>
      </c>
      <c r="AK152" s="226">
        <f t="shared" si="29"/>
        <v>1111.5</v>
      </c>
      <c r="AL152" s="227">
        <f t="shared" si="24"/>
        <v>0.25</v>
      </c>
      <c r="AN152" s="210" t="b">
        <f t="shared" si="30"/>
        <v>0</v>
      </c>
      <c r="AO152" s="210" t="b">
        <f t="shared" si="35"/>
        <v>0</v>
      </c>
      <c r="AP152" s="211">
        <f t="shared" si="31"/>
        <v>69</v>
      </c>
      <c r="AQ152" s="242">
        <f t="shared" si="32"/>
        <v>9898</v>
      </c>
      <c r="AR152" s="178">
        <v>123</v>
      </c>
      <c r="AS152" s="243">
        <v>0</v>
      </c>
      <c r="AT152" s="242">
        <f t="shared" si="25"/>
        <v>0</v>
      </c>
      <c r="AU152" s="178">
        <v>123</v>
      </c>
      <c r="AV152" s="244">
        <f t="shared" si="26"/>
        <v>1185.5999999999999</v>
      </c>
      <c r="AW152" s="244">
        <f t="shared" si="33"/>
        <v>0</v>
      </c>
      <c r="AX152" s="213">
        <f t="shared" si="27"/>
        <v>0</v>
      </c>
      <c r="AZ152" s="194">
        <v>190009</v>
      </c>
      <c r="BA152" s="195" t="s">
        <v>662</v>
      </c>
      <c r="BB152" s="196">
        <v>1310</v>
      </c>
      <c r="BC152" s="197">
        <f>IF(C152="arrendamiento",BB152/Costo!$C$27,'Precios R9 (2023)'!BB152)</f>
        <v>1310</v>
      </c>
      <c r="BD152" s="197">
        <f t="shared" si="36"/>
        <v>248.9</v>
      </c>
      <c r="BE152" s="197">
        <f t="shared" si="34"/>
        <v>0</v>
      </c>
    </row>
    <row r="153" spans="1:57" s="181" customFormat="1" ht="18.75" customHeight="1">
      <c r="A153" s="178">
        <v>124</v>
      </c>
      <c r="B153" s="179" t="s">
        <v>408</v>
      </c>
      <c r="C153" s="178" t="s">
        <v>369</v>
      </c>
      <c r="D153" s="183">
        <v>5028</v>
      </c>
      <c r="E153" s="183">
        <v>6740</v>
      </c>
      <c r="F153" s="183">
        <v>3041</v>
      </c>
      <c r="G153" s="183">
        <v>3885</v>
      </c>
      <c r="H153" s="183">
        <v>4969</v>
      </c>
      <c r="I153" s="183">
        <v>5980</v>
      </c>
      <c r="J153" s="183">
        <v>4299</v>
      </c>
      <c r="K153" s="183">
        <v>31301</v>
      </c>
      <c r="L153" s="183">
        <v>1765</v>
      </c>
      <c r="M153" s="183">
        <v>2715</v>
      </c>
      <c r="N153" s="183">
        <v>4221</v>
      </c>
      <c r="O153" s="183">
        <v>5995</v>
      </c>
      <c r="P153" s="183">
        <v>8025</v>
      </c>
      <c r="Q153" s="183">
        <v>5904</v>
      </c>
      <c r="R153" s="183">
        <v>3927</v>
      </c>
      <c r="S153" s="183">
        <v>5995</v>
      </c>
      <c r="T153" s="183">
        <v>2986</v>
      </c>
      <c r="U153" s="183">
        <v>7383</v>
      </c>
      <c r="V153" s="183">
        <v>4573</v>
      </c>
      <c r="W153" s="183">
        <v>4020</v>
      </c>
      <c r="X153" s="183">
        <v>7017</v>
      </c>
      <c r="Y153" s="183">
        <v>4691</v>
      </c>
      <c r="Z153" s="183">
        <v>5306</v>
      </c>
      <c r="AA153" s="183">
        <v>6397</v>
      </c>
      <c r="AB153" s="183">
        <v>6063</v>
      </c>
      <c r="AC153" s="183">
        <v>6080</v>
      </c>
      <c r="AD153" s="183">
        <v>3915</v>
      </c>
      <c r="AG153" s="226">
        <f t="shared" si="21"/>
        <v>31301</v>
      </c>
      <c r="AH153" s="226">
        <f t="shared" si="22"/>
        <v>1765</v>
      </c>
      <c r="AI153" s="226">
        <f t="shared" si="28"/>
        <v>1412</v>
      </c>
      <c r="AJ153" s="227">
        <f t="shared" si="23"/>
        <v>0.47992633517495398</v>
      </c>
      <c r="AK153" s="226">
        <f t="shared" si="29"/>
        <v>1323.75</v>
      </c>
      <c r="AL153" s="227">
        <f t="shared" si="24"/>
        <v>0.51243093922651939</v>
      </c>
      <c r="AN153" s="210" t="b">
        <f t="shared" si="30"/>
        <v>0</v>
      </c>
      <c r="AO153" s="210" t="b">
        <f t="shared" si="35"/>
        <v>0</v>
      </c>
      <c r="AP153" s="211">
        <f t="shared" si="31"/>
        <v>69</v>
      </c>
      <c r="AQ153" s="242">
        <f t="shared" si="32"/>
        <v>9898</v>
      </c>
      <c r="AR153" s="178">
        <v>124</v>
      </c>
      <c r="AS153" s="243">
        <v>1</v>
      </c>
      <c r="AT153" s="242">
        <f t="shared" si="25"/>
        <v>1765</v>
      </c>
      <c r="AU153" s="178">
        <v>124</v>
      </c>
      <c r="AV153" s="244">
        <f t="shared" si="26"/>
        <v>1412</v>
      </c>
      <c r="AW153" s="244">
        <f t="shared" si="33"/>
        <v>1412</v>
      </c>
      <c r="AX153" s="213">
        <f t="shared" si="27"/>
        <v>0.47992633517495398</v>
      </c>
      <c r="AZ153" s="194">
        <v>190015</v>
      </c>
      <c r="BA153" s="195" t="s">
        <v>663</v>
      </c>
      <c r="BB153" s="196">
        <v>2400</v>
      </c>
      <c r="BC153" s="197">
        <f>IF(C153="arrendamiento",BB153/Costo!$C$27,'Precios R9 (2023)'!BB153)</f>
        <v>2400</v>
      </c>
      <c r="BD153" s="197">
        <f t="shared" si="36"/>
        <v>456</v>
      </c>
      <c r="BE153" s="197">
        <f t="shared" si="34"/>
        <v>2856</v>
      </c>
    </row>
    <row r="154" spans="1:57" s="181" customFormat="1" ht="18.75" customHeight="1">
      <c r="A154" s="178">
        <v>125</v>
      </c>
      <c r="B154" s="179" t="s">
        <v>409</v>
      </c>
      <c r="C154" s="178" t="s">
        <v>369</v>
      </c>
      <c r="D154" s="183">
        <v>5199</v>
      </c>
      <c r="E154" s="183">
        <v>8130</v>
      </c>
      <c r="F154" s="183">
        <v>3294</v>
      </c>
      <c r="G154" s="183">
        <v>5934</v>
      </c>
      <c r="H154" s="183">
        <v>5261</v>
      </c>
      <c r="I154" s="183">
        <v>6558</v>
      </c>
      <c r="J154" s="183">
        <v>6561</v>
      </c>
      <c r="K154" s="183">
        <v>29331</v>
      </c>
      <c r="L154" s="183">
        <v>2796</v>
      </c>
      <c r="M154" s="183">
        <v>2941</v>
      </c>
      <c r="N154" s="183">
        <v>3223</v>
      </c>
      <c r="O154" s="183">
        <v>6674</v>
      </c>
      <c r="P154" s="183">
        <v>8749</v>
      </c>
      <c r="Q154" s="183">
        <v>6476</v>
      </c>
      <c r="R154" s="183">
        <v>5918</v>
      </c>
      <c r="S154" s="183">
        <v>6787</v>
      </c>
      <c r="T154" s="183">
        <v>3592</v>
      </c>
      <c r="U154" s="183">
        <v>8999</v>
      </c>
      <c r="V154" s="183">
        <v>5017</v>
      </c>
      <c r="W154" s="183">
        <v>5279</v>
      </c>
      <c r="X154" s="183">
        <v>8581</v>
      </c>
      <c r="Y154" s="183">
        <v>5119</v>
      </c>
      <c r="Z154" s="183">
        <v>6019</v>
      </c>
      <c r="AA154" s="183">
        <v>6513</v>
      </c>
      <c r="AB154" s="183">
        <v>6629</v>
      </c>
      <c r="AC154" s="183">
        <v>6668</v>
      </c>
      <c r="AD154" s="183">
        <v>6546</v>
      </c>
      <c r="AG154" s="226">
        <f t="shared" si="21"/>
        <v>29331</v>
      </c>
      <c r="AH154" s="226">
        <f t="shared" si="22"/>
        <v>2796</v>
      </c>
      <c r="AI154" s="226">
        <f t="shared" si="28"/>
        <v>2236.8000000000002</v>
      </c>
      <c r="AJ154" s="227">
        <f t="shared" si="23"/>
        <v>0.23944236654199247</v>
      </c>
      <c r="AK154" s="226">
        <f t="shared" si="29"/>
        <v>2097</v>
      </c>
      <c r="AL154" s="227">
        <f t="shared" si="24"/>
        <v>0.28697721863311798</v>
      </c>
      <c r="AN154" s="210" t="b">
        <f t="shared" si="30"/>
        <v>0</v>
      </c>
      <c r="AO154" s="210" t="b">
        <f t="shared" si="35"/>
        <v>0</v>
      </c>
      <c r="AP154" s="211">
        <f t="shared" si="31"/>
        <v>69</v>
      </c>
      <c r="AQ154" s="242">
        <f t="shared" si="32"/>
        <v>9898</v>
      </c>
      <c r="AR154" s="178">
        <v>125</v>
      </c>
      <c r="AS154" s="243">
        <v>0</v>
      </c>
      <c r="AT154" s="242">
        <f t="shared" si="25"/>
        <v>0</v>
      </c>
      <c r="AU154" s="178">
        <v>125</v>
      </c>
      <c r="AV154" s="244">
        <f t="shared" si="26"/>
        <v>2236.8000000000002</v>
      </c>
      <c r="AW154" s="244">
        <f t="shared" si="33"/>
        <v>0</v>
      </c>
      <c r="AX154" s="213">
        <f t="shared" si="27"/>
        <v>0</v>
      </c>
      <c r="AZ154" s="194">
        <v>190021</v>
      </c>
      <c r="BA154" s="195" t="s">
        <v>664</v>
      </c>
      <c r="BB154" s="196">
        <v>2600</v>
      </c>
      <c r="BC154" s="197">
        <f>IF(C154="arrendamiento",BB154/Costo!$C$27,'Precios R9 (2023)'!BB154)</f>
        <v>2600</v>
      </c>
      <c r="BD154" s="197">
        <f t="shared" si="36"/>
        <v>494</v>
      </c>
      <c r="BE154" s="197">
        <f t="shared" si="34"/>
        <v>0</v>
      </c>
    </row>
    <row r="155" spans="1:57" s="181" customFormat="1" ht="18.75" customHeight="1">
      <c r="A155" s="178">
        <v>126</v>
      </c>
      <c r="B155" s="179" t="s">
        <v>410</v>
      </c>
      <c r="C155" s="178" t="s">
        <v>369</v>
      </c>
      <c r="D155" s="183">
        <v>5199</v>
      </c>
      <c r="E155" s="183">
        <v>8130</v>
      </c>
      <c r="F155" s="183">
        <v>3294</v>
      </c>
      <c r="G155" s="183">
        <v>6981</v>
      </c>
      <c r="H155" s="183">
        <v>5261</v>
      </c>
      <c r="I155" s="183">
        <v>7468</v>
      </c>
      <c r="J155" s="183">
        <v>6561</v>
      </c>
      <c r="K155" s="183">
        <v>31301</v>
      </c>
      <c r="L155" s="183">
        <v>3265</v>
      </c>
      <c r="M155" s="183">
        <v>2941</v>
      </c>
      <c r="N155" s="183">
        <v>3223</v>
      </c>
      <c r="O155" s="183">
        <v>6674</v>
      </c>
      <c r="P155" s="183">
        <v>8749</v>
      </c>
      <c r="Q155" s="183">
        <v>7377</v>
      </c>
      <c r="R155" s="183">
        <v>6828</v>
      </c>
      <c r="S155" s="183">
        <v>6787</v>
      </c>
      <c r="T155" s="183">
        <v>3592</v>
      </c>
      <c r="U155" s="183">
        <v>8999</v>
      </c>
      <c r="V155" s="183">
        <v>5713</v>
      </c>
      <c r="W155" s="183">
        <v>5835</v>
      </c>
      <c r="X155" s="183">
        <v>8581</v>
      </c>
      <c r="Y155" s="183">
        <v>5123</v>
      </c>
      <c r="Z155" s="183">
        <v>6019</v>
      </c>
      <c r="AA155" s="183">
        <v>6513</v>
      </c>
      <c r="AB155" s="183">
        <v>7545</v>
      </c>
      <c r="AC155" s="183">
        <v>7596</v>
      </c>
      <c r="AD155" s="183">
        <v>7085</v>
      </c>
      <c r="AG155" s="226">
        <f t="shared" si="21"/>
        <v>31301</v>
      </c>
      <c r="AH155" s="226">
        <f t="shared" si="22"/>
        <v>2941</v>
      </c>
      <c r="AI155" s="226">
        <f t="shared" si="28"/>
        <v>2352.8000000000002</v>
      </c>
      <c r="AJ155" s="227">
        <f t="shared" si="23"/>
        <v>0.19999999999999996</v>
      </c>
      <c r="AK155" s="226">
        <f t="shared" si="29"/>
        <v>2205.75</v>
      </c>
      <c r="AL155" s="227">
        <f t="shared" si="24"/>
        <v>0.25</v>
      </c>
      <c r="AN155" s="210" t="b">
        <f t="shared" si="30"/>
        <v>0</v>
      </c>
      <c r="AO155" s="210" t="b">
        <f t="shared" si="35"/>
        <v>0</v>
      </c>
      <c r="AP155" s="211">
        <f t="shared" si="31"/>
        <v>69</v>
      </c>
      <c r="AQ155" s="242">
        <f t="shared" si="32"/>
        <v>9898</v>
      </c>
      <c r="AR155" s="178">
        <v>126</v>
      </c>
      <c r="AS155" s="243">
        <v>0</v>
      </c>
      <c r="AT155" s="242">
        <f t="shared" si="25"/>
        <v>0</v>
      </c>
      <c r="AU155" s="178">
        <v>126</v>
      </c>
      <c r="AV155" s="244">
        <f t="shared" si="26"/>
        <v>2352.8000000000002</v>
      </c>
      <c r="AW155" s="244">
        <f t="shared" si="33"/>
        <v>0</v>
      </c>
      <c r="AX155" s="213">
        <f t="shared" si="27"/>
        <v>0</v>
      </c>
      <c r="AZ155" s="194">
        <v>190018</v>
      </c>
      <c r="BA155" s="195" t="s">
        <v>665</v>
      </c>
      <c r="BB155" s="196">
        <v>2600</v>
      </c>
      <c r="BC155" s="197">
        <f>IF(C155="arrendamiento",BB155/Costo!$C$27,'Precios R9 (2023)'!BB155)</f>
        <v>2600</v>
      </c>
      <c r="BD155" s="197">
        <f t="shared" si="36"/>
        <v>494</v>
      </c>
      <c r="BE155" s="197">
        <f t="shared" si="34"/>
        <v>0</v>
      </c>
    </row>
    <row r="156" spans="1:57" s="181" customFormat="1" ht="18.75" customHeight="1">
      <c r="A156" s="178">
        <v>127</v>
      </c>
      <c r="B156" s="179" t="s">
        <v>411</v>
      </c>
      <c r="C156" s="178" t="s">
        <v>369</v>
      </c>
      <c r="D156" s="183">
        <v>5764</v>
      </c>
      <c r="E156" s="183">
        <v>8130</v>
      </c>
      <c r="F156" s="183">
        <v>3294</v>
      </c>
      <c r="G156" s="183">
        <v>6981</v>
      </c>
      <c r="H156" s="183">
        <v>5833</v>
      </c>
      <c r="I156" s="183">
        <v>8478</v>
      </c>
      <c r="J156" s="183">
        <v>6787</v>
      </c>
      <c r="K156" s="183">
        <v>29331</v>
      </c>
      <c r="L156" s="183">
        <v>2133</v>
      </c>
      <c r="M156" s="183">
        <v>2941</v>
      </c>
      <c r="N156" s="183">
        <v>2486</v>
      </c>
      <c r="O156" s="183">
        <v>6674</v>
      </c>
      <c r="P156" s="183">
        <v>10970</v>
      </c>
      <c r="Q156" s="183">
        <v>8371</v>
      </c>
      <c r="R156" s="183">
        <v>6817</v>
      </c>
      <c r="S156" s="183">
        <v>7127</v>
      </c>
      <c r="T156" s="183">
        <v>3592</v>
      </c>
      <c r="U156" s="183">
        <v>12115</v>
      </c>
      <c r="V156" s="183">
        <v>6484</v>
      </c>
      <c r="W156" s="183">
        <v>5835</v>
      </c>
      <c r="X156" s="183">
        <v>12115</v>
      </c>
      <c r="Y156" s="183">
        <v>5131</v>
      </c>
      <c r="Z156" s="183">
        <v>6019</v>
      </c>
      <c r="AA156" s="183">
        <v>7038</v>
      </c>
      <c r="AB156" s="183">
        <v>8563</v>
      </c>
      <c r="AC156" s="183">
        <v>8621</v>
      </c>
      <c r="AD156" s="183">
        <v>7353</v>
      </c>
      <c r="AG156" s="226">
        <f t="shared" si="21"/>
        <v>29331</v>
      </c>
      <c r="AH156" s="226">
        <f t="shared" si="22"/>
        <v>2133</v>
      </c>
      <c r="AI156" s="226">
        <f t="shared" si="28"/>
        <v>1706.4</v>
      </c>
      <c r="AJ156" s="227">
        <f t="shared" si="23"/>
        <v>0.41978918735124104</v>
      </c>
      <c r="AK156" s="226">
        <f t="shared" si="29"/>
        <v>1599.75</v>
      </c>
      <c r="AL156" s="227">
        <f t="shared" si="24"/>
        <v>0.45605236314178854</v>
      </c>
      <c r="AN156" s="210" t="b">
        <f t="shared" si="30"/>
        <v>0</v>
      </c>
      <c r="AO156" s="210" t="b">
        <f t="shared" si="35"/>
        <v>0</v>
      </c>
      <c r="AP156" s="211">
        <f t="shared" si="31"/>
        <v>69</v>
      </c>
      <c r="AQ156" s="242">
        <f t="shared" si="32"/>
        <v>9898</v>
      </c>
      <c r="AR156" s="178">
        <v>127</v>
      </c>
      <c r="AS156" s="243">
        <v>0</v>
      </c>
      <c r="AT156" s="242">
        <f t="shared" si="25"/>
        <v>0</v>
      </c>
      <c r="AU156" s="178">
        <v>127</v>
      </c>
      <c r="AV156" s="244">
        <f t="shared" si="26"/>
        <v>1706.4</v>
      </c>
      <c r="AW156" s="244">
        <f t="shared" si="33"/>
        <v>0</v>
      </c>
      <c r="AX156" s="213">
        <f t="shared" si="27"/>
        <v>0</v>
      </c>
      <c r="AZ156" s="194">
        <v>190020</v>
      </c>
      <c r="BA156" s="195" t="s">
        <v>666</v>
      </c>
      <c r="BB156" s="196">
        <v>2600</v>
      </c>
      <c r="BC156" s="197">
        <f>IF(C156="arrendamiento",BB156/Costo!$C$27,'Precios R9 (2023)'!BB156)</f>
        <v>2600</v>
      </c>
      <c r="BD156" s="197">
        <f t="shared" si="36"/>
        <v>494</v>
      </c>
      <c r="BE156" s="197">
        <f t="shared" si="34"/>
        <v>0</v>
      </c>
    </row>
    <row r="157" spans="1:57" s="181" customFormat="1" ht="18.75" customHeight="1">
      <c r="A157" s="178">
        <v>128</v>
      </c>
      <c r="B157" s="179" t="s">
        <v>412</v>
      </c>
      <c r="C157" s="178" t="s">
        <v>369</v>
      </c>
      <c r="D157" s="183">
        <v>5261</v>
      </c>
      <c r="E157" s="183">
        <v>8808</v>
      </c>
      <c r="F157" s="183">
        <v>3294</v>
      </c>
      <c r="G157" s="183">
        <v>6981</v>
      </c>
      <c r="H157" s="183">
        <v>5199</v>
      </c>
      <c r="I157" s="183">
        <v>7689</v>
      </c>
      <c r="J157" s="183">
        <v>6561</v>
      </c>
      <c r="K157" s="183">
        <v>31301</v>
      </c>
      <c r="L157" s="183">
        <v>3265</v>
      </c>
      <c r="M157" s="183">
        <v>2941</v>
      </c>
      <c r="N157" s="183">
        <v>2762</v>
      </c>
      <c r="O157" s="183">
        <v>6674</v>
      </c>
      <c r="P157" s="183">
        <v>8749</v>
      </c>
      <c r="Q157" s="183">
        <v>7594</v>
      </c>
      <c r="R157" s="183">
        <v>6258</v>
      </c>
      <c r="S157" s="183">
        <v>6787</v>
      </c>
      <c r="T157" s="183">
        <v>3592</v>
      </c>
      <c r="U157" s="183">
        <v>8999</v>
      </c>
      <c r="V157" s="183">
        <v>5882</v>
      </c>
      <c r="W157" s="183">
        <v>7499</v>
      </c>
      <c r="X157" s="183">
        <v>8581</v>
      </c>
      <c r="Y157" s="183">
        <v>4989</v>
      </c>
      <c r="Z157" s="183">
        <v>6019</v>
      </c>
      <c r="AA157" s="183">
        <v>6513</v>
      </c>
      <c r="AB157" s="183">
        <v>7760</v>
      </c>
      <c r="AC157" s="183">
        <v>7819</v>
      </c>
      <c r="AD157" s="183">
        <v>7575</v>
      </c>
      <c r="AG157" s="226">
        <f t="shared" si="21"/>
        <v>31301</v>
      </c>
      <c r="AH157" s="226">
        <f t="shared" si="22"/>
        <v>2762</v>
      </c>
      <c r="AI157" s="226">
        <f t="shared" si="28"/>
        <v>2209.6</v>
      </c>
      <c r="AJ157" s="227">
        <f t="shared" si="23"/>
        <v>0.24869092145528737</v>
      </c>
      <c r="AK157" s="226">
        <f t="shared" si="29"/>
        <v>2071.5</v>
      </c>
      <c r="AL157" s="227">
        <f t="shared" si="24"/>
        <v>0.29564773886433182</v>
      </c>
      <c r="AN157" s="210" t="b">
        <f t="shared" si="30"/>
        <v>0</v>
      </c>
      <c r="AO157" s="210" t="b">
        <f t="shared" si="35"/>
        <v>0</v>
      </c>
      <c r="AP157" s="211">
        <f t="shared" si="31"/>
        <v>69</v>
      </c>
      <c r="AQ157" s="242">
        <f t="shared" si="32"/>
        <v>9898</v>
      </c>
      <c r="AR157" s="178">
        <v>128</v>
      </c>
      <c r="AS157" s="243">
        <v>0</v>
      </c>
      <c r="AT157" s="242">
        <f t="shared" si="25"/>
        <v>0</v>
      </c>
      <c r="AU157" s="178">
        <v>128</v>
      </c>
      <c r="AV157" s="244">
        <f t="shared" si="26"/>
        <v>2209.6</v>
      </c>
      <c r="AW157" s="244">
        <f t="shared" si="33"/>
        <v>0</v>
      </c>
      <c r="AX157" s="213">
        <f t="shared" si="27"/>
        <v>0</v>
      </c>
      <c r="AZ157" s="194">
        <v>190017</v>
      </c>
      <c r="BA157" s="195" t="s">
        <v>667</v>
      </c>
      <c r="BB157" s="196">
        <v>2600</v>
      </c>
      <c r="BC157" s="197">
        <f>IF(C157="arrendamiento",BB157/Costo!$C$27,'Precios R9 (2023)'!BB157)</f>
        <v>2600</v>
      </c>
      <c r="BD157" s="197">
        <f t="shared" si="36"/>
        <v>494</v>
      </c>
      <c r="BE157" s="197">
        <f t="shared" si="34"/>
        <v>0</v>
      </c>
    </row>
    <row r="158" spans="1:57" s="181" customFormat="1" ht="18.75" customHeight="1">
      <c r="A158" s="178">
        <v>129</v>
      </c>
      <c r="B158" s="179" t="s">
        <v>413</v>
      </c>
      <c r="C158" s="178" t="s">
        <v>369</v>
      </c>
      <c r="D158" s="183">
        <v>5261</v>
      </c>
      <c r="E158" s="183">
        <v>8662</v>
      </c>
      <c r="F158" s="183">
        <v>3294</v>
      </c>
      <c r="G158" s="183">
        <v>6981</v>
      </c>
      <c r="H158" s="183">
        <v>5199</v>
      </c>
      <c r="I158" s="183">
        <v>7689</v>
      </c>
      <c r="J158" s="183">
        <v>6561</v>
      </c>
      <c r="K158" s="183">
        <v>29331</v>
      </c>
      <c r="L158" s="183">
        <v>3265</v>
      </c>
      <c r="M158" s="183">
        <v>2941</v>
      </c>
      <c r="N158" s="183">
        <v>2486</v>
      </c>
      <c r="O158" s="183">
        <v>6674</v>
      </c>
      <c r="P158" s="183">
        <v>9353</v>
      </c>
      <c r="Q158" s="183">
        <v>7594</v>
      </c>
      <c r="R158" s="183">
        <v>6828</v>
      </c>
      <c r="S158" s="183">
        <v>6787</v>
      </c>
      <c r="T158" s="183">
        <v>5224</v>
      </c>
      <c r="U158" s="183">
        <v>8999</v>
      </c>
      <c r="V158" s="183">
        <v>5882</v>
      </c>
      <c r="W158" s="183">
        <v>5835</v>
      </c>
      <c r="X158" s="183">
        <v>8581</v>
      </c>
      <c r="Y158" s="183">
        <v>4896</v>
      </c>
      <c r="Z158" s="183">
        <v>6019</v>
      </c>
      <c r="AA158" s="183">
        <v>6513</v>
      </c>
      <c r="AB158" s="183">
        <v>7805</v>
      </c>
      <c r="AC158" s="183">
        <v>7819</v>
      </c>
      <c r="AD158" s="183">
        <v>7434</v>
      </c>
      <c r="AG158" s="226">
        <f t="shared" ref="AG158:AG221" si="37">MAX(D158:AD158)</f>
        <v>29331</v>
      </c>
      <c r="AH158" s="226">
        <f t="shared" ref="AH158:AH221" si="38">MIN(D158:AD158)</f>
        <v>2486</v>
      </c>
      <c r="AI158" s="226">
        <f t="shared" si="28"/>
        <v>1988.8</v>
      </c>
      <c r="AJ158" s="227">
        <f t="shared" ref="AJ158:AJ221" si="39">1-AI158/M158</f>
        <v>0.32376742604556275</v>
      </c>
      <c r="AK158" s="226">
        <f t="shared" si="29"/>
        <v>1864.5</v>
      </c>
      <c r="AL158" s="227">
        <f t="shared" ref="AL158:AL221" si="40">1-AK158/M158</f>
        <v>0.36603196191771503</v>
      </c>
      <c r="AN158" s="210" t="b">
        <f t="shared" si="30"/>
        <v>0</v>
      </c>
      <c r="AO158" s="210" t="b">
        <f t="shared" si="35"/>
        <v>0</v>
      </c>
      <c r="AP158" s="211">
        <f t="shared" si="31"/>
        <v>69</v>
      </c>
      <c r="AQ158" s="242">
        <f t="shared" si="32"/>
        <v>9898</v>
      </c>
      <c r="AR158" s="178">
        <v>129</v>
      </c>
      <c r="AS158" s="243">
        <v>0</v>
      </c>
      <c r="AT158" s="242">
        <f t="shared" ref="AT158:AT221" si="41">+AS158*AH158</f>
        <v>0</v>
      </c>
      <c r="AU158" s="178">
        <v>129</v>
      </c>
      <c r="AV158" s="244">
        <f t="shared" ref="AV158:AV221" si="42">IF(AT158&gt;=$AO$26,AK158,AI158)</f>
        <v>1988.8</v>
      </c>
      <c r="AW158" s="244">
        <f t="shared" si="33"/>
        <v>0</v>
      </c>
      <c r="AX158" s="213">
        <f t="shared" ref="AX158:AX221" si="43">IF(AT158&gt;0,1-AV158/M158,0)</f>
        <v>0</v>
      </c>
      <c r="AZ158" s="194">
        <v>190016</v>
      </c>
      <c r="BA158" s="195" t="s">
        <v>668</v>
      </c>
      <c r="BB158" s="196">
        <v>2600</v>
      </c>
      <c r="BC158" s="197">
        <f>IF(C158="arrendamiento",BB158/Costo!$C$27,'Precios R9 (2023)'!BB158)</f>
        <v>2600</v>
      </c>
      <c r="BD158" s="197">
        <f t="shared" si="36"/>
        <v>494</v>
      </c>
      <c r="BE158" s="197">
        <f t="shared" si="34"/>
        <v>0</v>
      </c>
    </row>
    <row r="159" spans="1:57" s="181" customFormat="1" ht="18.75" customHeight="1">
      <c r="A159" s="178">
        <v>130</v>
      </c>
      <c r="B159" s="179" t="s">
        <v>97</v>
      </c>
      <c r="C159" s="178" t="s">
        <v>369</v>
      </c>
      <c r="D159" s="183">
        <v>4370</v>
      </c>
      <c r="E159" s="183">
        <v>4943</v>
      </c>
      <c r="F159" s="183">
        <v>3134</v>
      </c>
      <c r="G159" s="183">
        <v>4277</v>
      </c>
      <c r="H159" s="183">
        <v>4319</v>
      </c>
      <c r="I159" s="183">
        <v>6249</v>
      </c>
      <c r="J159" s="183">
        <v>4864</v>
      </c>
      <c r="K159" s="183">
        <v>10347</v>
      </c>
      <c r="L159" s="183">
        <v>3733</v>
      </c>
      <c r="M159" s="183">
        <v>3190</v>
      </c>
      <c r="N159" s="183">
        <v>3003</v>
      </c>
      <c r="O159" s="183">
        <v>4412</v>
      </c>
      <c r="P159" s="183">
        <v>5645</v>
      </c>
      <c r="Q159" s="183">
        <v>6171</v>
      </c>
      <c r="R159" s="183">
        <v>4266</v>
      </c>
      <c r="S159" s="183">
        <v>5317</v>
      </c>
      <c r="T159" s="183">
        <v>4106</v>
      </c>
      <c r="U159" s="183">
        <v>5541</v>
      </c>
      <c r="V159" s="183">
        <v>4779</v>
      </c>
      <c r="W159" s="183">
        <v>4387</v>
      </c>
      <c r="X159" s="183">
        <v>3994</v>
      </c>
      <c r="Y159" s="183">
        <v>3711</v>
      </c>
      <c r="Z159" s="183">
        <v>5090</v>
      </c>
      <c r="AA159" s="183">
        <v>4664</v>
      </c>
      <c r="AB159" s="183">
        <v>6335</v>
      </c>
      <c r="AC159" s="183">
        <v>6354</v>
      </c>
      <c r="AD159" s="183">
        <v>4619</v>
      </c>
      <c r="AG159" s="226">
        <f t="shared" si="37"/>
        <v>10347</v>
      </c>
      <c r="AH159" s="226">
        <f t="shared" si="38"/>
        <v>3003</v>
      </c>
      <c r="AI159" s="226">
        <f t="shared" ref="AI159:AI222" si="44">AH159-(AH159*$AI$3)</f>
        <v>2402.4</v>
      </c>
      <c r="AJ159" s="227">
        <f t="shared" si="39"/>
        <v>0.24689655172413794</v>
      </c>
      <c r="AK159" s="226">
        <f t="shared" ref="AK159:AK222" si="45">AH159-(AH159*$AK$3)</f>
        <v>2252.25</v>
      </c>
      <c r="AL159" s="227">
        <f t="shared" si="40"/>
        <v>0.29396551724137931</v>
      </c>
      <c r="AN159" s="210" t="b">
        <f t="shared" ref="AN159:AN222" si="46">AND(AO159&gt;0,AO159&lt;=$AO$24)</f>
        <v>0</v>
      </c>
      <c r="AO159" s="210" t="b">
        <f t="shared" si="35"/>
        <v>0</v>
      </c>
      <c r="AP159" s="211">
        <f t="shared" ref="AP159:AP222" si="47">VLOOKUP(AQ159,$AT$29:$AU$436,2,FALSE)</f>
        <v>69</v>
      </c>
      <c r="AQ159" s="242">
        <f t="shared" ref="AQ159:AQ222" si="48">IF(AN159,(LARGE($AT$30:$AT$436,+AO159)),AQ158)</f>
        <v>9898</v>
      </c>
      <c r="AR159" s="178">
        <v>130</v>
      </c>
      <c r="AS159" s="243">
        <v>3</v>
      </c>
      <c r="AT159" s="242">
        <f t="shared" si="41"/>
        <v>9009</v>
      </c>
      <c r="AU159" s="178">
        <v>130</v>
      </c>
      <c r="AV159" s="244">
        <f t="shared" si="42"/>
        <v>2402.4</v>
      </c>
      <c r="AW159" s="244">
        <f t="shared" ref="AW159:AW222" si="49">+AV159*AS159</f>
        <v>7207.2000000000007</v>
      </c>
      <c r="AX159" s="213">
        <f t="shared" si="43"/>
        <v>0.24689655172413794</v>
      </c>
      <c r="AZ159" s="194">
        <v>240013</v>
      </c>
      <c r="BA159" s="195" t="s">
        <v>669</v>
      </c>
      <c r="BB159" s="196">
        <v>2990</v>
      </c>
      <c r="BC159" s="197">
        <f>IF(C159="arrendamiento",BB159/Costo!$C$27,'Precios R9 (2023)'!BB159)</f>
        <v>2990</v>
      </c>
      <c r="BD159" s="197">
        <f t="shared" si="36"/>
        <v>568.1</v>
      </c>
      <c r="BE159" s="197">
        <f t="shared" ref="BE159:BE222" si="50">(BC159+BD159)*AS159</f>
        <v>10674.3</v>
      </c>
    </row>
    <row r="160" spans="1:57" s="181" customFormat="1" ht="18.75" customHeight="1">
      <c r="A160" s="178">
        <v>131</v>
      </c>
      <c r="B160" s="179" t="s">
        <v>98</v>
      </c>
      <c r="C160" s="178" t="s">
        <v>369</v>
      </c>
      <c r="D160" s="183">
        <v>4370</v>
      </c>
      <c r="E160" s="183">
        <v>4932</v>
      </c>
      <c r="F160" s="183">
        <v>3134</v>
      </c>
      <c r="G160" s="183">
        <v>4366</v>
      </c>
      <c r="H160" s="183">
        <v>4319</v>
      </c>
      <c r="I160" s="183">
        <v>6230</v>
      </c>
      <c r="J160" s="183">
        <v>4864</v>
      </c>
      <c r="K160" s="183">
        <v>9696</v>
      </c>
      <c r="L160" s="183">
        <v>4072</v>
      </c>
      <c r="M160" s="183">
        <v>3099</v>
      </c>
      <c r="N160" s="183">
        <v>3003</v>
      </c>
      <c r="O160" s="183">
        <v>4412</v>
      </c>
      <c r="P160" s="183">
        <v>5851</v>
      </c>
      <c r="Q160" s="183">
        <v>6151</v>
      </c>
      <c r="R160" s="183">
        <v>3918</v>
      </c>
      <c r="S160" s="183">
        <v>5430</v>
      </c>
      <c r="T160" s="183">
        <v>4480</v>
      </c>
      <c r="U160" s="183">
        <v>5525</v>
      </c>
      <c r="V160" s="183">
        <v>4766</v>
      </c>
      <c r="W160" s="183">
        <v>4468</v>
      </c>
      <c r="X160" s="183">
        <v>4129</v>
      </c>
      <c r="Y160" s="183">
        <v>3761</v>
      </c>
      <c r="Z160" s="183">
        <v>5090</v>
      </c>
      <c r="AA160" s="183">
        <v>4664</v>
      </c>
      <c r="AB160" s="183">
        <v>6289</v>
      </c>
      <c r="AC160" s="183">
        <v>6335</v>
      </c>
      <c r="AD160" s="183">
        <v>4616</v>
      </c>
      <c r="AG160" s="226">
        <f t="shared" si="37"/>
        <v>9696</v>
      </c>
      <c r="AH160" s="226">
        <f t="shared" si="38"/>
        <v>3003</v>
      </c>
      <c r="AI160" s="226">
        <f t="shared" si="44"/>
        <v>2402.4</v>
      </c>
      <c r="AJ160" s="227">
        <f t="shared" si="39"/>
        <v>0.22478218780251691</v>
      </c>
      <c r="AK160" s="226">
        <f t="shared" si="45"/>
        <v>2252.25</v>
      </c>
      <c r="AL160" s="227">
        <f t="shared" si="40"/>
        <v>0.27323330106485966</v>
      </c>
      <c r="AN160" s="210" t="b">
        <f t="shared" si="46"/>
        <v>0</v>
      </c>
      <c r="AO160" s="210" t="b">
        <f t="shared" ref="AO160:AO223" si="51">IF(AO159&lt;$AO$24,+AO159+1)</f>
        <v>0</v>
      </c>
      <c r="AP160" s="211">
        <f t="shared" si="47"/>
        <v>69</v>
      </c>
      <c r="AQ160" s="242">
        <f t="shared" si="48"/>
        <v>9898</v>
      </c>
      <c r="AR160" s="178">
        <v>131</v>
      </c>
      <c r="AS160" s="243">
        <v>0</v>
      </c>
      <c r="AT160" s="242">
        <f t="shared" si="41"/>
        <v>0</v>
      </c>
      <c r="AU160" s="178">
        <v>131</v>
      </c>
      <c r="AV160" s="244">
        <f t="shared" si="42"/>
        <v>2402.4</v>
      </c>
      <c r="AW160" s="244">
        <f t="shared" si="49"/>
        <v>0</v>
      </c>
      <c r="AX160" s="213">
        <f t="shared" si="43"/>
        <v>0</v>
      </c>
      <c r="AZ160" s="194">
        <v>230005</v>
      </c>
      <c r="BA160" s="195" t="s">
        <v>670</v>
      </c>
      <c r="BB160" s="196">
        <v>3010</v>
      </c>
      <c r="BC160" s="197">
        <f>IF(C160="arrendamiento",BB160/Costo!$C$27,'Precios R9 (2023)'!BB160)</f>
        <v>3010</v>
      </c>
      <c r="BD160" s="197">
        <f t="shared" si="36"/>
        <v>571.9</v>
      </c>
      <c r="BE160" s="197">
        <f t="shared" si="50"/>
        <v>0</v>
      </c>
    </row>
    <row r="161" spans="1:57" s="181" customFormat="1" ht="18.75" customHeight="1">
      <c r="A161" s="178">
        <v>132</v>
      </c>
      <c r="B161" s="179" t="s">
        <v>99</v>
      </c>
      <c r="C161" s="178" t="s">
        <v>369</v>
      </c>
      <c r="D161" s="183">
        <v>4597</v>
      </c>
      <c r="E161" s="183">
        <v>5858</v>
      </c>
      <c r="F161" s="183">
        <v>4036</v>
      </c>
      <c r="G161" s="183">
        <v>4990</v>
      </c>
      <c r="H161" s="183">
        <v>4543</v>
      </c>
      <c r="I161" s="183">
        <v>6938</v>
      </c>
      <c r="J161" s="183">
        <v>5656</v>
      </c>
      <c r="K161" s="183">
        <v>12934</v>
      </c>
      <c r="L161" s="183">
        <v>4299</v>
      </c>
      <c r="M161" s="183">
        <v>3869</v>
      </c>
      <c r="N161" s="183">
        <v>3487</v>
      </c>
      <c r="O161" s="183">
        <v>4864</v>
      </c>
      <c r="P161" s="183">
        <v>6498</v>
      </c>
      <c r="Q161" s="183">
        <v>6851</v>
      </c>
      <c r="R161" s="183">
        <v>5724</v>
      </c>
      <c r="S161" s="183">
        <v>5769</v>
      </c>
      <c r="T161" s="183">
        <v>4728</v>
      </c>
      <c r="U161" s="183">
        <v>6623</v>
      </c>
      <c r="V161" s="183">
        <v>5306</v>
      </c>
      <c r="W161" s="183">
        <v>4737</v>
      </c>
      <c r="X161" s="183">
        <v>4129</v>
      </c>
      <c r="Y161" s="183">
        <v>4084</v>
      </c>
      <c r="Z161" s="183">
        <v>5430</v>
      </c>
      <c r="AA161" s="183">
        <v>5188</v>
      </c>
      <c r="AB161" s="183">
        <v>7013</v>
      </c>
      <c r="AC161" s="183">
        <v>7054</v>
      </c>
      <c r="AD161" s="183">
        <v>5133</v>
      </c>
      <c r="AG161" s="226">
        <f t="shared" si="37"/>
        <v>12934</v>
      </c>
      <c r="AH161" s="226">
        <f t="shared" si="38"/>
        <v>3487</v>
      </c>
      <c r="AI161" s="226">
        <f t="shared" si="44"/>
        <v>2789.6</v>
      </c>
      <c r="AJ161" s="227">
        <f t="shared" si="39"/>
        <v>0.27898681829930216</v>
      </c>
      <c r="AK161" s="226">
        <f t="shared" si="45"/>
        <v>2615.25</v>
      </c>
      <c r="AL161" s="227">
        <f t="shared" si="40"/>
        <v>0.3240501421555958</v>
      </c>
      <c r="AN161" s="210" t="b">
        <f t="shared" si="46"/>
        <v>0</v>
      </c>
      <c r="AO161" s="210" t="b">
        <f t="shared" si="51"/>
        <v>0</v>
      </c>
      <c r="AP161" s="211">
        <f t="shared" si="47"/>
        <v>69</v>
      </c>
      <c r="AQ161" s="242">
        <f t="shared" si="48"/>
        <v>9898</v>
      </c>
      <c r="AR161" s="178">
        <v>132</v>
      </c>
      <c r="AS161" s="243">
        <v>0</v>
      </c>
      <c r="AT161" s="242">
        <f t="shared" si="41"/>
        <v>0</v>
      </c>
      <c r="AU161" s="178">
        <v>132</v>
      </c>
      <c r="AV161" s="244">
        <f t="shared" si="42"/>
        <v>2789.6</v>
      </c>
      <c r="AW161" s="244">
        <f t="shared" si="49"/>
        <v>0</v>
      </c>
      <c r="AX161" s="213">
        <f t="shared" si="43"/>
        <v>0</v>
      </c>
      <c r="AZ161" s="194">
        <v>230006</v>
      </c>
      <c r="BA161" s="195" t="s">
        <v>671</v>
      </c>
      <c r="BB161" s="196">
        <v>3760</v>
      </c>
      <c r="BC161" s="197">
        <f>IF(C161="arrendamiento",BB161/Costo!$C$27,'Precios R9 (2023)'!BB161)</f>
        <v>3760</v>
      </c>
      <c r="BD161" s="197">
        <f t="shared" si="36"/>
        <v>714.4</v>
      </c>
      <c r="BE161" s="197">
        <f t="shared" si="50"/>
        <v>0</v>
      </c>
    </row>
    <row r="162" spans="1:57" s="181" customFormat="1" ht="18.75" customHeight="1">
      <c r="A162" s="178">
        <v>133</v>
      </c>
      <c r="B162" s="179" t="s">
        <v>100</v>
      </c>
      <c r="C162" s="178" t="s">
        <v>369</v>
      </c>
      <c r="D162" s="183">
        <v>5097</v>
      </c>
      <c r="E162" s="183">
        <v>5950</v>
      </c>
      <c r="F162" s="183">
        <v>4237</v>
      </c>
      <c r="G162" s="183">
        <v>5110</v>
      </c>
      <c r="H162" s="183">
        <v>5157</v>
      </c>
      <c r="I162" s="183">
        <v>6938</v>
      </c>
      <c r="J162" s="183">
        <v>5656</v>
      </c>
      <c r="K162" s="183">
        <v>13736</v>
      </c>
      <c r="L162" s="183">
        <v>4525</v>
      </c>
      <c r="M162" s="183">
        <v>4152</v>
      </c>
      <c r="N162" s="183">
        <v>3364</v>
      </c>
      <c r="O162" s="183">
        <v>4864</v>
      </c>
      <c r="P162" s="183">
        <v>6765</v>
      </c>
      <c r="Q162" s="183">
        <v>6851</v>
      </c>
      <c r="R162" s="183">
        <v>4792</v>
      </c>
      <c r="S162" s="183">
        <v>6108</v>
      </c>
      <c r="T162" s="183">
        <v>4977</v>
      </c>
      <c r="U162" s="183">
        <v>6623</v>
      </c>
      <c r="V162" s="183">
        <v>5306</v>
      </c>
      <c r="W162" s="183">
        <v>5062</v>
      </c>
      <c r="X162" s="183">
        <v>4937</v>
      </c>
      <c r="Y162" s="183">
        <v>4056</v>
      </c>
      <c r="Z162" s="183">
        <v>5430</v>
      </c>
      <c r="AA162" s="183">
        <v>5469</v>
      </c>
      <c r="AB162" s="183">
        <v>7013</v>
      </c>
      <c r="AC162" s="183">
        <v>7054</v>
      </c>
      <c r="AD162" s="183">
        <v>5224</v>
      </c>
      <c r="AG162" s="226">
        <f t="shared" si="37"/>
        <v>13736</v>
      </c>
      <c r="AH162" s="226">
        <f t="shared" si="38"/>
        <v>3364</v>
      </c>
      <c r="AI162" s="226">
        <f t="shared" si="44"/>
        <v>2691.2</v>
      </c>
      <c r="AJ162" s="227">
        <f t="shared" si="39"/>
        <v>0.35183044315992296</v>
      </c>
      <c r="AK162" s="226">
        <f t="shared" si="45"/>
        <v>2523</v>
      </c>
      <c r="AL162" s="227">
        <f t="shared" si="40"/>
        <v>0.39234104046242779</v>
      </c>
      <c r="AN162" s="210" t="b">
        <f t="shared" si="46"/>
        <v>0</v>
      </c>
      <c r="AO162" s="210" t="b">
        <f t="shared" si="51"/>
        <v>0</v>
      </c>
      <c r="AP162" s="211">
        <f t="shared" si="47"/>
        <v>69</v>
      </c>
      <c r="AQ162" s="242">
        <f t="shared" si="48"/>
        <v>9898</v>
      </c>
      <c r="AR162" s="178">
        <v>133</v>
      </c>
      <c r="AS162" s="243">
        <v>0</v>
      </c>
      <c r="AT162" s="242">
        <f t="shared" si="41"/>
        <v>0</v>
      </c>
      <c r="AU162" s="178">
        <v>133</v>
      </c>
      <c r="AV162" s="244">
        <f t="shared" si="42"/>
        <v>2691.2</v>
      </c>
      <c r="AW162" s="244">
        <f t="shared" si="49"/>
        <v>0</v>
      </c>
      <c r="AX162" s="213">
        <f t="shared" si="43"/>
        <v>0</v>
      </c>
      <c r="AZ162" s="194">
        <v>240014</v>
      </c>
      <c r="BA162" s="195" t="s">
        <v>596</v>
      </c>
      <c r="BB162" s="196">
        <v>3930</v>
      </c>
      <c r="BC162" s="197">
        <f>IF(C162="arrendamiento",BB162/Costo!$C$27,'Precios R9 (2023)'!BB162)</f>
        <v>3930</v>
      </c>
      <c r="BD162" s="197">
        <f t="shared" si="36"/>
        <v>746.7</v>
      </c>
      <c r="BE162" s="197">
        <f t="shared" si="50"/>
        <v>0</v>
      </c>
    </row>
    <row r="163" spans="1:57" s="181" customFormat="1" ht="18.75" customHeight="1">
      <c r="A163" s="178">
        <v>134</v>
      </c>
      <c r="B163" s="179" t="s">
        <v>101</v>
      </c>
      <c r="C163" s="178" t="s">
        <v>369</v>
      </c>
      <c r="D163" s="183">
        <v>5985</v>
      </c>
      <c r="E163" s="183">
        <v>6815</v>
      </c>
      <c r="F163" s="183">
        <v>4447</v>
      </c>
      <c r="G163" s="183">
        <v>5969</v>
      </c>
      <c r="H163" s="183">
        <v>5914</v>
      </c>
      <c r="I163" s="183">
        <v>7588</v>
      </c>
      <c r="J163" s="183">
        <v>6335</v>
      </c>
      <c r="K163" s="183">
        <v>13797</v>
      </c>
      <c r="L163" s="183">
        <v>5090</v>
      </c>
      <c r="M163" s="183">
        <v>3971</v>
      </c>
      <c r="N163" s="183">
        <v>2822</v>
      </c>
      <c r="O163" s="183">
        <v>5769</v>
      </c>
      <c r="P163" s="183">
        <v>7353</v>
      </c>
      <c r="Q163" s="183">
        <v>7493</v>
      </c>
      <c r="R163" s="183">
        <v>5526</v>
      </c>
      <c r="S163" s="183">
        <v>7127</v>
      </c>
      <c r="T163" s="183">
        <v>5854</v>
      </c>
      <c r="U163" s="183">
        <v>8062</v>
      </c>
      <c r="V163" s="183">
        <v>5803</v>
      </c>
      <c r="W163" s="183">
        <v>5577</v>
      </c>
      <c r="X163" s="183">
        <v>5806</v>
      </c>
      <c r="Y163" s="183">
        <v>4839</v>
      </c>
      <c r="Z163" s="183">
        <v>5939</v>
      </c>
      <c r="AA163" s="183">
        <v>7082</v>
      </c>
      <c r="AB163" s="183">
        <v>7670</v>
      </c>
      <c r="AC163" s="183">
        <v>7715</v>
      </c>
      <c r="AD163" s="183">
        <v>6013</v>
      </c>
      <c r="AG163" s="226">
        <f t="shared" si="37"/>
        <v>13797</v>
      </c>
      <c r="AH163" s="226">
        <f t="shared" si="38"/>
        <v>2822</v>
      </c>
      <c r="AI163" s="226">
        <f t="shared" si="44"/>
        <v>2257.6</v>
      </c>
      <c r="AJ163" s="227">
        <f t="shared" si="39"/>
        <v>0.43147821707378498</v>
      </c>
      <c r="AK163" s="226">
        <f t="shared" si="45"/>
        <v>2116.5</v>
      </c>
      <c r="AL163" s="227">
        <f t="shared" si="40"/>
        <v>0.46701082850667341</v>
      </c>
      <c r="AN163" s="210" t="b">
        <f t="shared" si="46"/>
        <v>0</v>
      </c>
      <c r="AO163" s="210" t="b">
        <f t="shared" si="51"/>
        <v>0</v>
      </c>
      <c r="AP163" s="211">
        <f t="shared" si="47"/>
        <v>69</v>
      </c>
      <c r="AQ163" s="242">
        <f t="shared" si="48"/>
        <v>9898</v>
      </c>
      <c r="AR163" s="178">
        <v>134</v>
      </c>
      <c r="AS163" s="243">
        <v>0</v>
      </c>
      <c r="AT163" s="242">
        <f t="shared" si="41"/>
        <v>0</v>
      </c>
      <c r="AU163" s="178">
        <v>134</v>
      </c>
      <c r="AV163" s="244">
        <f t="shared" si="42"/>
        <v>2257.6</v>
      </c>
      <c r="AW163" s="244">
        <f t="shared" si="49"/>
        <v>0</v>
      </c>
      <c r="AX163" s="213">
        <f t="shared" si="43"/>
        <v>0</v>
      </c>
      <c r="AZ163" s="194">
        <v>240015</v>
      </c>
      <c r="BA163" s="195" t="s">
        <v>791</v>
      </c>
      <c r="BB163" s="196">
        <v>3830</v>
      </c>
      <c r="BC163" s="197">
        <f>IF(C163="arrendamiento",BB163/Costo!$C$27,'Precios R9 (2023)'!BB163)</f>
        <v>3830</v>
      </c>
      <c r="BD163" s="197">
        <f t="shared" si="36"/>
        <v>727.7</v>
      </c>
      <c r="BE163" s="197">
        <f t="shared" si="50"/>
        <v>0</v>
      </c>
    </row>
    <row r="164" spans="1:57" s="181" customFormat="1" ht="18.75" customHeight="1">
      <c r="A164" s="178">
        <v>135</v>
      </c>
      <c r="B164" s="179" t="s">
        <v>102</v>
      </c>
      <c r="C164" s="178" t="s">
        <v>369</v>
      </c>
      <c r="D164" s="183">
        <v>28549</v>
      </c>
      <c r="E164" s="183">
        <v>29113</v>
      </c>
      <c r="F164" s="183">
        <v>28506</v>
      </c>
      <c r="G164" s="183">
        <v>29950</v>
      </c>
      <c r="H164" s="183">
        <v>28891</v>
      </c>
      <c r="I164" s="183">
        <v>45541</v>
      </c>
      <c r="J164" s="183">
        <v>28280</v>
      </c>
      <c r="K164" s="183">
        <v>106656</v>
      </c>
      <c r="L164" s="183">
        <v>36198</v>
      </c>
      <c r="M164" s="183">
        <v>25452</v>
      </c>
      <c r="N164" s="183">
        <v>19336</v>
      </c>
      <c r="O164" s="183">
        <v>38574</v>
      </c>
      <c r="P164" s="183">
        <v>36640</v>
      </c>
      <c r="Q164" s="183">
        <v>44973</v>
      </c>
      <c r="R164" s="183">
        <v>27282</v>
      </c>
      <c r="S164" s="183">
        <v>45474</v>
      </c>
      <c r="T164" s="183">
        <v>49773</v>
      </c>
      <c r="U164" s="183">
        <v>88844</v>
      </c>
      <c r="V164" s="183">
        <v>34836</v>
      </c>
      <c r="W164" s="183">
        <v>40629</v>
      </c>
      <c r="X164" s="183">
        <v>33653</v>
      </c>
      <c r="Y164" s="183">
        <v>21304</v>
      </c>
      <c r="Z164" s="183">
        <v>39026</v>
      </c>
      <c r="AA164" s="183">
        <v>27666</v>
      </c>
      <c r="AB164" s="183">
        <v>46040</v>
      </c>
      <c r="AC164" s="183">
        <v>46309</v>
      </c>
      <c r="AD164" s="183">
        <v>27167</v>
      </c>
      <c r="AG164" s="226">
        <f t="shared" si="37"/>
        <v>106656</v>
      </c>
      <c r="AH164" s="226">
        <f t="shared" si="38"/>
        <v>19336</v>
      </c>
      <c r="AI164" s="226">
        <f t="shared" si="44"/>
        <v>15468.8</v>
      </c>
      <c r="AJ164" s="227">
        <f t="shared" si="39"/>
        <v>0.39223636649379223</v>
      </c>
      <c r="AK164" s="226">
        <f t="shared" si="45"/>
        <v>14502</v>
      </c>
      <c r="AL164" s="227">
        <f t="shared" si="40"/>
        <v>0.43022159358793022</v>
      </c>
      <c r="AN164" s="210" t="b">
        <f t="shared" si="46"/>
        <v>0</v>
      </c>
      <c r="AO164" s="210" t="b">
        <f t="shared" si="51"/>
        <v>0</v>
      </c>
      <c r="AP164" s="211">
        <f t="shared" si="47"/>
        <v>69</v>
      </c>
      <c r="AQ164" s="242">
        <f t="shared" si="48"/>
        <v>9898</v>
      </c>
      <c r="AR164" s="178">
        <v>135</v>
      </c>
      <c r="AS164" s="243">
        <v>0</v>
      </c>
      <c r="AT164" s="242">
        <f t="shared" si="41"/>
        <v>0</v>
      </c>
      <c r="AU164" s="178">
        <v>135</v>
      </c>
      <c r="AV164" s="244">
        <f t="shared" si="42"/>
        <v>15468.8</v>
      </c>
      <c r="AW164" s="244">
        <f t="shared" si="49"/>
        <v>0</v>
      </c>
      <c r="AX164" s="213">
        <f t="shared" si="43"/>
        <v>0</v>
      </c>
      <c r="AZ164" s="194">
        <v>430001</v>
      </c>
      <c r="BA164" s="195" t="s">
        <v>555</v>
      </c>
      <c r="BB164" s="196">
        <v>20000</v>
      </c>
      <c r="BC164" s="197">
        <f>IF(C164="arrendamiento",BB164/Costo!$C$27,'Precios R9 (2023)'!BB164)</f>
        <v>20000</v>
      </c>
      <c r="BD164" s="197">
        <f t="shared" si="36"/>
        <v>3800</v>
      </c>
      <c r="BE164" s="197">
        <f t="shared" si="50"/>
        <v>0</v>
      </c>
    </row>
    <row r="165" spans="1:57" s="181" customFormat="1" ht="18.75" customHeight="1">
      <c r="A165" s="178">
        <v>136</v>
      </c>
      <c r="B165" s="179" t="s">
        <v>103</v>
      </c>
      <c r="C165" s="178" t="s">
        <v>369</v>
      </c>
      <c r="D165" s="183">
        <v>7896</v>
      </c>
      <c r="E165" s="183">
        <v>11382</v>
      </c>
      <c r="F165" s="183">
        <v>7374</v>
      </c>
      <c r="G165" s="183">
        <v>8732</v>
      </c>
      <c r="H165" s="183">
        <v>7802</v>
      </c>
      <c r="I165" s="183">
        <v>16040</v>
      </c>
      <c r="J165" s="183">
        <v>14706</v>
      </c>
      <c r="K165" s="183">
        <v>13107</v>
      </c>
      <c r="L165" s="183">
        <v>7013</v>
      </c>
      <c r="M165" s="183">
        <v>6584</v>
      </c>
      <c r="N165" s="183">
        <v>7269</v>
      </c>
      <c r="O165" s="183">
        <v>10520</v>
      </c>
      <c r="P165" s="183">
        <v>13945</v>
      </c>
      <c r="Q165" s="183">
        <v>15840</v>
      </c>
      <c r="R165" s="183">
        <v>13758</v>
      </c>
      <c r="S165" s="183">
        <v>12330</v>
      </c>
      <c r="T165" s="183">
        <v>10520</v>
      </c>
      <c r="U165" s="183">
        <v>14224</v>
      </c>
      <c r="V165" s="183">
        <v>12270</v>
      </c>
      <c r="W165" s="183">
        <v>9565</v>
      </c>
      <c r="X165" s="183">
        <v>7908</v>
      </c>
      <c r="Y165" s="183">
        <v>10093</v>
      </c>
      <c r="Z165" s="183">
        <v>12726</v>
      </c>
      <c r="AA165" s="183">
        <v>9066</v>
      </c>
      <c r="AB165" s="183">
        <v>16301</v>
      </c>
      <c r="AC165" s="183">
        <v>16311</v>
      </c>
      <c r="AD165" s="183">
        <v>13879</v>
      </c>
      <c r="AG165" s="226">
        <f t="shared" si="37"/>
        <v>16311</v>
      </c>
      <c r="AH165" s="226">
        <f t="shared" si="38"/>
        <v>6584</v>
      </c>
      <c r="AI165" s="226">
        <f t="shared" si="44"/>
        <v>5267.2</v>
      </c>
      <c r="AJ165" s="227">
        <f t="shared" si="39"/>
        <v>0.20000000000000007</v>
      </c>
      <c r="AK165" s="226">
        <f t="shared" si="45"/>
        <v>4938</v>
      </c>
      <c r="AL165" s="227">
        <f t="shared" si="40"/>
        <v>0.25</v>
      </c>
      <c r="AN165" s="210" t="b">
        <f t="shared" si="46"/>
        <v>0</v>
      </c>
      <c r="AO165" s="210" t="b">
        <f t="shared" si="51"/>
        <v>0</v>
      </c>
      <c r="AP165" s="211">
        <f t="shared" si="47"/>
        <v>69</v>
      </c>
      <c r="AQ165" s="242">
        <f t="shared" si="48"/>
        <v>9898</v>
      </c>
      <c r="AR165" s="178">
        <v>136</v>
      </c>
      <c r="AS165" s="243">
        <v>0</v>
      </c>
      <c r="AT165" s="242">
        <f t="shared" si="41"/>
        <v>0</v>
      </c>
      <c r="AU165" s="178">
        <v>136</v>
      </c>
      <c r="AV165" s="244">
        <f t="shared" si="42"/>
        <v>5267.2</v>
      </c>
      <c r="AW165" s="244">
        <f t="shared" si="49"/>
        <v>0</v>
      </c>
      <c r="AX165" s="213">
        <f t="shared" si="43"/>
        <v>0</v>
      </c>
      <c r="AZ165" s="194">
        <v>240002</v>
      </c>
      <c r="BA165" s="195" t="s">
        <v>556</v>
      </c>
      <c r="BB165" s="196">
        <v>6960</v>
      </c>
      <c r="BC165" s="197">
        <f>IF(C165="arrendamiento",BB165/Costo!$C$27,'Precios R9 (2023)'!BB165)</f>
        <v>6960</v>
      </c>
      <c r="BD165" s="197">
        <f t="shared" si="36"/>
        <v>1322.4</v>
      </c>
      <c r="BE165" s="197">
        <f t="shared" si="50"/>
        <v>0</v>
      </c>
    </row>
    <row r="166" spans="1:57" s="181" customFormat="1" ht="18.75" customHeight="1">
      <c r="A166" s="178">
        <v>137</v>
      </c>
      <c r="B166" s="179" t="s">
        <v>104</v>
      </c>
      <c r="C166" s="178" t="s">
        <v>369</v>
      </c>
      <c r="D166" s="183">
        <v>22044</v>
      </c>
      <c r="E166" s="183">
        <v>26857</v>
      </c>
      <c r="F166" s="183">
        <v>19663</v>
      </c>
      <c r="G166" s="183">
        <v>21384</v>
      </c>
      <c r="H166" s="183">
        <v>22308</v>
      </c>
      <c r="I166" s="183">
        <v>32790</v>
      </c>
      <c r="J166" s="183">
        <v>28280</v>
      </c>
      <c r="K166" s="183">
        <v>51712</v>
      </c>
      <c r="L166" s="183">
        <v>19626</v>
      </c>
      <c r="M166" s="183">
        <v>17556</v>
      </c>
      <c r="N166" s="183">
        <v>17500</v>
      </c>
      <c r="O166" s="183">
        <v>23868</v>
      </c>
      <c r="P166" s="183">
        <v>30309</v>
      </c>
      <c r="Q166" s="183">
        <v>32381</v>
      </c>
      <c r="R166" s="183">
        <v>24622</v>
      </c>
      <c r="S166" s="183">
        <v>24434</v>
      </c>
      <c r="T166" s="183">
        <v>22571</v>
      </c>
      <c r="U166" s="183">
        <v>29076</v>
      </c>
      <c r="V166" s="183">
        <v>25082</v>
      </c>
      <c r="W166" s="183">
        <v>22296</v>
      </c>
      <c r="X166" s="183">
        <v>26923</v>
      </c>
      <c r="Y166" s="183">
        <v>23804</v>
      </c>
      <c r="Z166" s="183">
        <v>30542</v>
      </c>
      <c r="AA166" s="183">
        <v>25730</v>
      </c>
      <c r="AB166" s="183">
        <v>33189</v>
      </c>
      <c r="AC166" s="183">
        <v>33342</v>
      </c>
      <c r="AD166" s="183">
        <v>29013</v>
      </c>
      <c r="AG166" s="226">
        <f t="shared" si="37"/>
        <v>51712</v>
      </c>
      <c r="AH166" s="226">
        <f t="shared" si="38"/>
        <v>17500</v>
      </c>
      <c r="AI166" s="226">
        <f t="shared" si="44"/>
        <v>14000</v>
      </c>
      <c r="AJ166" s="227">
        <f t="shared" si="39"/>
        <v>0.20255183413078148</v>
      </c>
      <c r="AK166" s="226">
        <f t="shared" si="45"/>
        <v>13125</v>
      </c>
      <c r="AL166" s="227">
        <f t="shared" si="40"/>
        <v>0.25239234449760761</v>
      </c>
      <c r="AN166" s="210" t="b">
        <f t="shared" si="46"/>
        <v>0</v>
      </c>
      <c r="AO166" s="210" t="b">
        <f t="shared" si="51"/>
        <v>0</v>
      </c>
      <c r="AP166" s="211">
        <f t="shared" si="47"/>
        <v>69</v>
      </c>
      <c r="AQ166" s="242">
        <f t="shared" si="48"/>
        <v>9898</v>
      </c>
      <c r="AR166" s="178">
        <v>137</v>
      </c>
      <c r="AS166" s="243">
        <v>0</v>
      </c>
      <c r="AT166" s="242">
        <f t="shared" si="41"/>
        <v>0</v>
      </c>
      <c r="AU166" s="178">
        <v>137</v>
      </c>
      <c r="AV166" s="244">
        <f t="shared" si="42"/>
        <v>14000</v>
      </c>
      <c r="AW166" s="244">
        <f t="shared" si="49"/>
        <v>0</v>
      </c>
      <c r="AX166" s="213">
        <f t="shared" si="43"/>
        <v>0</v>
      </c>
      <c r="AZ166" s="194">
        <v>240004</v>
      </c>
      <c r="BA166" s="195" t="s">
        <v>597</v>
      </c>
      <c r="BB166" s="196">
        <v>16450</v>
      </c>
      <c r="BC166" s="197">
        <f>IF(C166="arrendamiento",BB166/Costo!$C$27,'Precios R9 (2023)'!BB166)</f>
        <v>16450</v>
      </c>
      <c r="BD166" s="197">
        <f t="shared" si="36"/>
        <v>3125.5</v>
      </c>
      <c r="BE166" s="197">
        <f t="shared" si="50"/>
        <v>0</v>
      </c>
    </row>
    <row r="167" spans="1:57" s="181" customFormat="1" ht="18.75" customHeight="1">
      <c r="A167" s="178">
        <v>138</v>
      </c>
      <c r="B167" s="179" t="s">
        <v>105</v>
      </c>
      <c r="C167" s="178" t="s">
        <v>369</v>
      </c>
      <c r="D167" s="183">
        <v>4525</v>
      </c>
      <c r="E167" s="183">
        <v>6522</v>
      </c>
      <c r="F167" s="183">
        <v>3015</v>
      </c>
      <c r="G167" s="183">
        <v>4455</v>
      </c>
      <c r="H167" s="183">
        <v>4472</v>
      </c>
      <c r="I167" s="183">
        <v>8198</v>
      </c>
      <c r="J167" s="183">
        <v>5995</v>
      </c>
      <c r="K167" s="183">
        <v>8105</v>
      </c>
      <c r="L167" s="183">
        <v>2489</v>
      </c>
      <c r="M167" s="183">
        <v>2692</v>
      </c>
      <c r="N167" s="183">
        <v>2828</v>
      </c>
      <c r="O167" s="183">
        <v>7353</v>
      </c>
      <c r="P167" s="183">
        <v>6789</v>
      </c>
      <c r="Q167" s="183">
        <v>8096</v>
      </c>
      <c r="R167" s="183">
        <v>6698</v>
      </c>
      <c r="S167" s="183">
        <v>6674</v>
      </c>
      <c r="T167" s="183">
        <v>3365</v>
      </c>
      <c r="U167" s="183">
        <v>8150</v>
      </c>
      <c r="V167" s="183">
        <v>6271</v>
      </c>
      <c r="W167" s="183">
        <v>4998</v>
      </c>
      <c r="X167" s="183">
        <v>4207</v>
      </c>
      <c r="Y167" s="183">
        <v>3820</v>
      </c>
      <c r="Z167" s="183">
        <v>6787</v>
      </c>
      <c r="AA167" s="183">
        <v>5596</v>
      </c>
      <c r="AB167" s="183">
        <v>8314</v>
      </c>
      <c r="AC167" s="183">
        <v>8336</v>
      </c>
      <c r="AD167" s="183">
        <v>5750</v>
      </c>
      <c r="AG167" s="226">
        <f t="shared" si="37"/>
        <v>8336</v>
      </c>
      <c r="AH167" s="226">
        <f t="shared" si="38"/>
        <v>2489</v>
      </c>
      <c r="AI167" s="226">
        <f t="shared" si="44"/>
        <v>1991.2</v>
      </c>
      <c r="AJ167" s="227">
        <f t="shared" si="39"/>
        <v>0.26032689450222879</v>
      </c>
      <c r="AK167" s="226">
        <f t="shared" si="45"/>
        <v>1866.75</v>
      </c>
      <c r="AL167" s="227">
        <f t="shared" si="40"/>
        <v>0.30655646359583955</v>
      </c>
      <c r="AN167" s="210" t="b">
        <f t="shared" si="46"/>
        <v>0</v>
      </c>
      <c r="AO167" s="210" t="b">
        <f t="shared" si="51"/>
        <v>0</v>
      </c>
      <c r="AP167" s="211">
        <f t="shared" si="47"/>
        <v>69</v>
      </c>
      <c r="AQ167" s="242">
        <f t="shared" si="48"/>
        <v>9898</v>
      </c>
      <c r="AR167" s="178">
        <v>138</v>
      </c>
      <c r="AS167" s="243">
        <v>0</v>
      </c>
      <c r="AT167" s="242">
        <f t="shared" si="41"/>
        <v>0</v>
      </c>
      <c r="AU167" s="178">
        <v>138</v>
      </c>
      <c r="AV167" s="244">
        <f t="shared" si="42"/>
        <v>1991.2</v>
      </c>
      <c r="AW167" s="244">
        <f t="shared" si="49"/>
        <v>0</v>
      </c>
      <c r="AX167" s="213">
        <f t="shared" si="43"/>
        <v>0</v>
      </c>
      <c r="AZ167" s="194">
        <v>240003</v>
      </c>
      <c r="BA167" s="195" t="s">
        <v>557</v>
      </c>
      <c r="BB167" s="196">
        <v>3500</v>
      </c>
      <c r="BC167" s="197">
        <f>IF(C167="arrendamiento",BB167/Costo!$C$27,'Precios R9 (2023)'!BB167)</f>
        <v>3500</v>
      </c>
      <c r="BD167" s="197">
        <f t="shared" si="36"/>
        <v>665</v>
      </c>
      <c r="BE167" s="197">
        <f t="shared" si="50"/>
        <v>0</v>
      </c>
    </row>
    <row r="168" spans="1:57" s="181" customFormat="1" ht="18.75" customHeight="1">
      <c r="A168" s="178">
        <v>139</v>
      </c>
      <c r="B168" s="179" t="s">
        <v>106</v>
      </c>
      <c r="C168" s="178" t="s">
        <v>369</v>
      </c>
      <c r="D168" s="183">
        <v>16546</v>
      </c>
      <c r="E168" s="183">
        <v>19700</v>
      </c>
      <c r="F168" s="183">
        <v>13430</v>
      </c>
      <c r="G168" s="183">
        <v>16573</v>
      </c>
      <c r="H168" s="183">
        <v>16744</v>
      </c>
      <c r="I168" s="183">
        <v>18446</v>
      </c>
      <c r="J168" s="183">
        <v>16968</v>
      </c>
      <c r="K168" s="183">
        <v>17776</v>
      </c>
      <c r="L168" s="183">
        <v>14140</v>
      </c>
      <c r="M168" s="183">
        <v>11991</v>
      </c>
      <c r="N168" s="183">
        <v>7808</v>
      </c>
      <c r="O168" s="183">
        <v>15724</v>
      </c>
      <c r="P168" s="183">
        <v>19796</v>
      </c>
      <c r="Q168" s="183">
        <v>18217</v>
      </c>
      <c r="R168" s="183">
        <v>18564</v>
      </c>
      <c r="S168" s="183">
        <v>18212</v>
      </c>
      <c r="T168" s="183">
        <v>15554</v>
      </c>
      <c r="U168" s="183">
        <v>18428</v>
      </c>
      <c r="V168" s="183">
        <v>14111</v>
      </c>
      <c r="W168" s="183">
        <v>15014</v>
      </c>
      <c r="X168" s="183">
        <v>25240</v>
      </c>
      <c r="Y168" s="183">
        <v>10208</v>
      </c>
      <c r="Z168" s="183">
        <v>11878</v>
      </c>
      <c r="AA168" s="183">
        <v>23015</v>
      </c>
      <c r="AB168" s="183">
        <v>18665</v>
      </c>
      <c r="AC168" s="183">
        <v>18759</v>
      </c>
      <c r="AD168" s="183">
        <v>13008</v>
      </c>
      <c r="AG168" s="226">
        <f t="shared" si="37"/>
        <v>25240</v>
      </c>
      <c r="AH168" s="226">
        <f t="shared" si="38"/>
        <v>7808</v>
      </c>
      <c r="AI168" s="226">
        <f t="shared" si="44"/>
        <v>6246.4</v>
      </c>
      <c r="AJ168" s="227">
        <f t="shared" si="39"/>
        <v>0.47907597364690191</v>
      </c>
      <c r="AK168" s="226">
        <f t="shared" si="45"/>
        <v>5856</v>
      </c>
      <c r="AL168" s="227">
        <f t="shared" si="40"/>
        <v>0.51163372529397044</v>
      </c>
      <c r="AN168" s="210" t="b">
        <f t="shared" si="46"/>
        <v>0</v>
      </c>
      <c r="AO168" s="210" t="b">
        <f t="shared" si="51"/>
        <v>0</v>
      </c>
      <c r="AP168" s="211">
        <f t="shared" si="47"/>
        <v>69</v>
      </c>
      <c r="AQ168" s="242">
        <f t="shared" si="48"/>
        <v>9898</v>
      </c>
      <c r="AR168" s="178">
        <v>139</v>
      </c>
      <c r="AS168" s="243">
        <v>3</v>
      </c>
      <c r="AT168" s="242">
        <f t="shared" si="41"/>
        <v>23424</v>
      </c>
      <c r="AU168" s="178">
        <v>139</v>
      </c>
      <c r="AV168" s="244">
        <f t="shared" si="42"/>
        <v>5856</v>
      </c>
      <c r="AW168" s="244">
        <f t="shared" si="49"/>
        <v>17568</v>
      </c>
      <c r="AX168" s="213">
        <f t="shared" si="43"/>
        <v>0.51163372529397044</v>
      </c>
      <c r="AZ168" s="194">
        <v>510002</v>
      </c>
      <c r="BA168" s="195" t="s">
        <v>558</v>
      </c>
      <c r="BB168" s="196">
        <v>10600</v>
      </c>
      <c r="BC168" s="197">
        <f>IF(C168="arrendamiento",BB168/Costo!$C$27,'Precios R9 (2023)'!BB168)</f>
        <v>10600</v>
      </c>
      <c r="BD168" s="197">
        <f t="shared" si="36"/>
        <v>2014</v>
      </c>
      <c r="BE168" s="197">
        <f t="shared" si="50"/>
        <v>37842</v>
      </c>
    </row>
    <row r="169" spans="1:57" s="181" customFormat="1" ht="18.75" customHeight="1">
      <c r="A169" s="178">
        <v>140</v>
      </c>
      <c r="B169" s="179" t="s">
        <v>107</v>
      </c>
      <c r="C169" s="178" t="s">
        <v>369</v>
      </c>
      <c r="D169" s="183">
        <v>34985</v>
      </c>
      <c r="E169" s="183">
        <v>35022</v>
      </c>
      <c r="F169" s="183">
        <v>13430</v>
      </c>
      <c r="G169" s="183">
        <v>33758</v>
      </c>
      <c r="H169" s="183">
        <v>34571</v>
      </c>
      <c r="I169" s="183">
        <v>25503</v>
      </c>
      <c r="J169" s="183">
        <v>45927</v>
      </c>
      <c r="K169" s="183">
        <v>555320</v>
      </c>
      <c r="L169" s="183">
        <v>14140</v>
      </c>
      <c r="M169" s="183">
        <v>11991</v>
      </c>
      <c r="N169" s="183">
        <v>11886</v>
      </c>
      <c r="O169" s="183">
        <v>48755</v>
      </c>
      <c r="P169" s="183">
        <v>41063</v>
      </c>
      <c r="Q169" s="183">
        <v>25185</v>
      </c>
      <c r="R169" s="183">
        <v>105301</v>
      </c>
      <c r="S169" s="183">
        <v>36425</v>
      </c>
      <c r="T169" s="183">
        <v>15554</v>
      </c>
      <c r="U169" s="183">
        <v>64614</v>
      </c>
      <c r="V169" s="183">
        <v>19508</v>
      </c>
      <c r="W169" s="183">
        <v>26209</v>
      </c>
      <c r="X169" s="183">
        <v>42067</v>
      </c>
      <c r="Y169" s="183">
        <v>16646</v>
      </c>
      <c r="Z169" s="183">
        <v>11878</v>
      </c>
      <c r="AA169" s="183">
        <v>43135</v>
      </c>
      <c r="AB169" s="183">
        <v>25791</v>
      </c>
      <c r="AC169" s="183">
        <v>25934</v>
      </c>
      <c r="AD169" s="183">
        <v>36694</v>
      </c>
      <c r="AG169" s="226">
        <f t="shared" si="37"/>
        <v>555320</v>
      </c>
      <c r="AH169" s="226">
        <f t="shared" si="38"/>
        <v>11878</v>
      </c>
      <c r="AI169" s="226">
        <f t="shared" si="44"/>
        <v>9502.4</v>
      </c>
      <c r="AJ169" s="227">
        <f t="shared" si="39"/>
        <v>0.2075389875740139</v>
      </c>
      <c r="AK169" s="226">
        <f t="shared" si="45"/>
        <v>8908.5</v>
      </c>
      <c r="AL169" s="227">
        <f t="shared" si="40"/>
        <v>0.25706780085063796</v>
      </c>
      <c r="AN169" s="210" t="b">
        <f t="shared" si="46"/>
        <v>0</v>
      </c>
      <c r="AO169" s="210" t="b">
        <f t="shared" si="51"/>
        <v>0</v>
      </c>
      <c r="AP169" s="211">
        <f t="shared" si="47"/>
        <v>69</v>
      </c>
      <c r="AQ169" s="242">
        <f t="shared" si="48"/>
        <v>9898</v>
      </c>
      <c r="AR169" s="178">
        <v>140</v>
      </c>
      <c r="AS169" s="243">
        <v>0</v>
      </c>
      <c r="AT169" s="242">
        <f t="shared" si="41"/>
        <v>0</v>
      </c>
      <c r="AU169" s="178">
        <v>140</v>
      </c>
      <c r="AV169" s="244">
        <f t="shared" si="42"/>
        <v>9502.4</v>
      </c>
      <c r="AW169" s="244">
        <f t="shared" si="49"/>
        <v>0</v>
      </c>
      <c r="AX169" s="213">
        <f t="shared" si="43"/>
        <v>0</v>
      </c>
      <c r="AZ169" s="194">
        <v>510002</v>
      </c>
      <c r="BA169" s="195" t="s">
        <v>558</v>
      </c>
      <c r="BB169" s="196">
        <v>10600</v>
      </c>
      <c r="BC169" s="197">
        <f>IF(C169="arrendamiento",BB169/Costo!$C$27,'Precios R9 (2023)'!BB169)</f>
        <v>10600</v>
      </c>
      <c r="BD169" s="197">
        <f t="shared" si="36"/>
        <v>2014</v>
      </c>
      <c r="BE169" s="197">
        <f t="shared" si="50"/>
        <v>0</v>
      </c>
    </row>
    <row r="170" spans="1:57" s="181" customFormat="1" ht="18.75" customHeight="1">
      <c r="A170" s="178">
        <v>141</v>
      </c>
      <c r="B170" s="179" t="s">
        <v>108</v>
      </c>
      <c r="C170" s="178" t="s">
        <v>369</v>
      </c>
      <c r="D170" s="183">
        <v>1699</v>
      </c>
      <c r="E170" s="183">
        <v>2404</v>
      </c>
      <c r="F170" s="183">
        <v>1305</v>
      </c>
      <c r="G170" s="183">
        <v>2035</v>
      </c>
      <c r="H170" s="183">
        <v>1720</v>
      </c>
      <c r="I170" s="183">
        <v>2787</v>
      </c>
      <c r="J170" s="183">
        <v>2036</v>
      </c>
      <c r="K170" s="183">
        <v>4159</v>
      </c>
      <c r="L170" s="183">
        <v>1980</v>
      </c>
      <c r="M170" s="183">
        <v>1165</v>
      </c>
      <c r="N170" s="183">
        <v>1570</v>
      </c>
      <c r="O170" s="183">
        <v>2376</v>
      </c>
      <c r="P170" s="183">
        <v>2475</v>
      </c>
      <c r="Q170" s="183">
        <v>2753</v>
      </c>
      <c r="R170" s="183">
        <v>2385</v>
      </c>
      <c r="S170" s="183">
        <v>2262</v>
      </c>
      <c r="T170" s="183">
        <v>1980</v>
      </c>
      <c r="U170" s="183">
        <v>3198</v>
      </c>
      <c r="V170" s="183">
        <v>2132</v>
      </c>
      <c r="W170" s="183">
        <v>2083</v>
      </c>
      <c r="X170" s="183">
        <v>1683</v>
      </c>
      <c r="Y170" s="183">
        <v>1619</v>
      </c>
      <c r="Z170" s="183">
        <v>2036</v>
      </c>
      <c r="AA170" s="183">
        <v>2032</v>
      </c>
      <c r="AB170" s="183">
        <v>2828</v>
      </c>
      <c r="AC170" s="183">
        <v>2834</v>
      </c>
      <c r="AD170" s="183">
        <v>1999</v>
      </c>
      <c r="AG170" s="226">
        <f t="shared" si="37"/>
        <v>4159</v>
      </c>
      <c r="AH170" s="226">
        <f t="shared" si="38"/>
        <v>1165</v>
      </c>
      <c r="AI170" s="226">
        <f t="shared" si="44"/>
        <v>932</v>
      </c>
      <c r="AJ170" s="227">
        <f t="shared" si="39"/>
        <v>0.19999999999999996</v>
      </c>
      <c r="AK170" s="226">
        <f t="shared" si="45"/>
        <v>873.75</v>
      </c>
      <c r="AL170" s="227">
        <f t="shared" si="40"/>
        <v>0.25</v>
      </c>
      <c r="AN170" s="210" t="b">
        <f t="shared" si="46"/>
        <v>0</v>
      </c>
      <c r="AO170" s="210" t="b">
        <f t="shared" si="51"/>
        <v>0</v>
      </c>
      <c r="AP170" s="211">
        <f t="shared" si="47"/>
        <v>69</v>
      </c>
      <c r="AQ170" s="242">
        <f t="shared" si="48"/>
        <v>9898</v>
      </c>
      <c r="AR170" s="178">
        <v>141</v>
      </c>
      <c r="AS170" s="243">
        <v>0</v>
      </c>
      <c r="AT170" s="242">
        <f t="shared" si="41"/>
        <v>0</v>
      </c>
      <c r="AU170" s="178">
        <v>141</v>
      </c>
      <c r="AV170" s="244">
        <f t="shared" si="42"/>
        <v>932</v>
      </c>
      <c r="AW170" s="244">
        <f t="shared" si="49"/>
        <v>0</v>
      </c>
      <c r="AX170" s="213">
        <f t="shared" si="43"/>
        <v>0</v>
      </c>
      <c r="AZ170" s="194">
        <v>470007</v>
      </c>
      <c r="BA170" s="195" t="s">
        <v>672</v>
      </c>
      <c r="BB170" s="196">
        <v>1090</v>
      </c>
      <c r="BC170" s="197">
        <f>IF(C170="arrendamiento",BB170/Costo!$C$27,'Precios R9 (2023)'!BB170)</f>
        <v>1090</v>
      </c>
      <c r="BD170" s="197">
        <f t="shared" si="36"/>
        <v>207.1</v>
      </c>
      <c r="BE170" s="197">
        <f t="shared" si="50"/>
        <v>0</v>
      </c>
    </row>
    <row r="171" spans="1:57" s="181" customFormat="1" ht="18.75" customHeight="1">
      <c r="A171" s="178">
        <v>142</v>
      </c>
      <c r="B171" s="179" t="s">
        <v>109</v>
      </c>
      <c r="C171" s="178" t="s">
        <v>369</v>
      </c>
      <c r="D171" s="183">
        <v>13330</v>
      </c>
      <c r="E171" s="183">
        <v>12943</v>
      </c>
      <c r="F171" s="183">
        <v>8590</v>
      </c>
      <c r="G171" s="183">
        <v>12742</v>
      </c>
      <c r="H171" s="183">
        <v>13173</v>
      </c>
      <c r="I171" s="183">
        <v>17851</v>
      </c>
      <c r="J171" s="183">
        <v>13688</v>
      </c>
      <c r="K171" s="183">
        <v>25869</v>
      </c>
      <c r="L171" s="183">
        <v>7963</v>
      </c>
      <c r="M171" s="183">
        <v>7670</v>
      </c>
      <c r="N171" s="183">
        <v>9938</v>
      </c>
      <c r="O171" s="183">
        <v>12443</v>
      </c>
      <c r="P171" s="183">
        <v>13599</v>
      </c>
      <c r="Q171" s="183">
        <v>17629</v>
      </c>
      <c r="R171" s="183">
        <v>11164</v>
      </c>
      <c r="S171" s="183">
        <v>14140</v>
      </c>
      <c r="T171" s="183">
        <v>10750</v>
      </c>
      <c r="U171" s="183">
        <v>15830</v>
      </c>
      <c r="V171" s="183">
        <v>13655</v>
      </c>
      <c r="W171" s="183">
        <v>11174</v>
      </c>
      <c r="X171" s="183">
        <v>12391</v>
      </c>
      <c r="Y171" s="183">
        <v>10460</v>
      </c>
      <c r="Z171" s="183">
        <v>11029</v>
      </c>
      <c r="AA171" s="183">
        <v>14439</v>
      </c>
      <c r="AB171" s="183">
        <v>18020</v>
      </c>
      <c r="AC171" s="183">
        <v>18153</v>
      </c>
      <c r="AD171" s="183">
        <v>13074</v>
      </c>
      <c r="AG171" s="226">
        <f t="shared" si="37"/>
        <v>25869</v>
      </c>
      <c r="AH171" s="226">
        <f t="shared" si="38"/>
        <v>7670</v>
      </c>
      <c r="AI171" s="226">
        <f t="shared" si="44"/>
        <v>6136</v>
      </c>
      <c r="AJ171" s="227">
        <f t="shared" si="39"/>
        <v>0.19999999999999996</v>
      </c>
      <c r="AK171" s="226">
        <f t="shared" si="45"/>
        <v>5752.5</v>
      </c>
      <c r="AL171" s="227">
        <f t="shared" si="40"/>
        <v>0.25</v>
      </c>
      <c r="AN171" s="210" t="b">
        <f t="shared" si="46"/>
        <v>0</v>
      </c>
      <c r="AO171" s="210" t="b">
        <f t="shared" si="51"/>
        <v>0</v>
      </c>
      <c r="AP171" s="211">
        <f t="shared" si="47"/>
        <v>69</v>
      </c>
      <c r="AQ171" s="242">
        <f t="shared" si="48"/>
        <v>9898</v>
      </c>
      <c r="AR171" s="178">
        <v>142</v>
      </c>
      <c r="AS171" s="243">
        <v>0</v>
      </c>
      <c r="AT171" s="242">
        <f t="shared" si="41"/>
        <v>0</v>
      </c>
      <c r="AU171" s="178">
        <v>142</v>
      </c>
      <c r="AV171" s="244">
        <f t="shared" si="42"/>
        <v>6136</v>
      </c>
      <c r="AW171" s="244">
        <f t="shared" si="49"/>
        <v>0</v>
      </c>
      <c r="AX171" s="213">
        <f t="shared" si="43"/>
        <v>0</v>
      </c>
      <c r="AZ171" s="194">
        <v>450008</v>
      </c>
      <c r="BA171" s="195" t="s">
        <v>673</v>
      </c>
      <c r="BB171" s="196">
        <v>8580</v>
      </c>
      <c r="BC171" s="197">
        <f>IF(C171="arrendamiento",BB171/Costo!$C$27,'Precios R9 (2023)'!BB171)</f>
        <v>8580</v>
      </c>
      <c r="BD171" s="197">
        <f t="shared" si="36"/>
        <v>1630.2</v>
      </c>
      <c r="BE171" s="197">
        <f t="shared" si="50"/>
        <v>0</v>
      </c>
    </row>
    <row r="172" spans="1:57" s="181" customFormat="1" ht="18.75" customHeight="1">
      <c r="A172" s="178">
        <v>143</v>
      </c>
      <c r="B172" s="179" t="s">
        <v>110</v>
      </c>
      <c r="C172" s="178" t="s">
        <v>369</v>
      </c>
      <c r="D172" s="183">
        <v>13917</v>
      </c>
      <c r="E172" s="183">
        <v>13181</v>
      </c>
      <c r="F172" s="183">
        <v>8590</v>
      </c>
      <c r="G172" s="183">
        <v>11969</v>
      </c>
      <c r="H172" s="183">
        <v>14083</v>
      </c>
      <c r="I172" s="183">
        <v>17670</v>
      </c>
      <c r="J172" s="183">
        <v>13688</v>
      </c>
      <c r="K172" s="183">
        <v>27795</v>
      </c>
      <c r="L172" s="183">
        <v>8993</v>
      </c>
      <c r="M172" s="183">
        <v>7670</v>
      </c>
      <c r="N172" s="183">
        <v>8513</v>
      </c>
      <c r="O172" s="183">
        <v>12783</v>
      </c>
      <c r="P172" s="183">
        <v>15147</v>
      </c>
      <c r="Q172" s="183">
        <v>17450</v>
      </c>
      <c r="R172" s="183">
        <v>11761</v>
      </c>
      <c r="S172" s="183">
        <v>14819</v>
      </c>
      <c r="T172" s="183">
        <v>12141</v>
      </c>
      <c r="U172" s="183">
        <v>15669</v>
      </c>
      <c r="V172" s="183">
        <v>13517</v>
      </c>
      <c r="W172" s="183">
        <v>11628</v>
      </c>
      <c r="X172" s="183">
        <v>13091</v>
      </c>
      <c r="Y172" s="183">
        <v>10552</v>
      </c>
      <c r="Z172" s="183">
        <v>11878</v>
      </c>
      <c r="AA172" s="183">
        <v>15256</v>
      </c>
      <c r="AB172" s="183">
        <v>17918</v>
      </c>
      <c r="AC172" s="183">
        <v>17969</v>
      </c>
      <c r="AD172" s="183">
        <v>13134</v>
      </c>
      <c r="AG172" s="226">
        <f t="shared" si="37"/>
        <v>27795</v>
      </c>
      <c r="AH172" s="226">
        <f t="shared" si="38"/>
        <v>7670</v>
      </c>
      <c r="AI172" s="226">
        <f t="shared" si="44"/>
        <v>6136</v>
      </c>
      <c r="AJ172" s="227">
        <f t="shared" si="39"/>
        <v>0.19999999999999996</v>
      </c>
      <c r="AK172" s="226">
        <f t="shared" si="45"/>
        <v>5752.5</v>
      </c>
      <c r="AL172" s="227">
        <f t="shared" si="40"/>
        <v>0.25</v>
      </c>
      <c r="AN172" s="210" t="b">
        <f t="shared" si="46"/>
        <v>0</v>
      </c>
      <c r="AO172" s="210" t="b">
        <f t="shared" si="51"/>
        <v>0</v>
      </c>
      <c r="AP172" s="211">
        <f t="shared" si="47"/>
        <v>69</v>
      </c>
      <c r="AQ172" s="242">
        <f t="shared" si="48"/>
        <v>9898</v>
      </c>
      <c r="AR172" s="178">
        <v>143</v>
      </c>
      <c r="AS172" s="243">
        <v>6</v>
      </c>
      <c r="AT172" s="242">
        <f t="shared" si="41"/>
        <v>46020</v>
      </c>
      <c r="AU172" s="178">
        <v>143</v>
      </c>
      <c r="AV172" s="244">
        <f t="shared" si="42"/>
        <v>5752.5</v>
      </c>
      <c r="AW172" s="244">
        <f t="shared" si="49"/>
        <v>34515</v>
      </c>
      <c r="AX172" s="213">
        <f t="shared" si="43"/>
        <v>0.25</v>
      </c>
      <c r="AZ172" s="194">
        <v>450008</v>
      </c>
      <c r="BA172" s="195" t="s">
        <v>673</v>
      </c>
      <c r="BB172" s="196">
        <v>8580</v>
      </c>
      <c r="BC172" s="197">
        <f>IF(C172="arrendamiento",BB172/Costo!$C$27,'Precios R9 (2023)'!BB172)</f>
        <v>8580</v>
      </c>
      <c r="BD172" s="197">
        <f t="shared" si="36"/>
        <v>1630.2</v>
      </c>
      <c r="BE172" s="197">
        <f t="shared" si="50"/>
        <v>61261.200000000004</v>
      </c>
    </row>
    <row r="173" spans="1:57" s="181" customFormat="1" ht="18.75" customHeight="1">
      <c r="A173" s="178">
        <v>144</v>
      </c>
      <c r="B173" s="179" t="s">
        <v>111</v>
      </c>
      <c r="C173" s="178" t="s">
        <v>369</v>
      </c>
      <c r="D173" s="183">
        <v>15743</v>
      </c>
      <c r="E173" s="183">
        <v>11275</v>
      </c>
      <c r="F173" s="183">
        <v>12543</v>
      </c>
      <c r="G173" s="183">
        <v>11863</v>
      </c>
      <c r="H173" s="183">
        <v>15557</v>
      </c>
      <c r="I173" s="183">
        <v>16258</v>
      </c>
      <c r="J173" s="183">
        <v>14253</v>
      </c>
      <c r="K173" s="183">
        <v>31636</v>
      </c>
      <c r="L173" s="183">
        <v>13178</v>
      </c>
      <c r="M173" s="183">
        <v>7670</v>
      </c>
      <c r="N173" s="183">
        <v>10067</v>
      </c>
      <c r="O173" s="183">
        <v>13688</v>
      </c>
      <c r="P173" s="183">
        <v>12821</v>
      </c>
      <c r="Q173" s="183">
        <v>16056</v>
      </c>
      <c r="R173" s="183">
        <v>12605</v>
      </c>
      <c r="S173" s="183">
        <v>20022</v>
      </c>
      <c r="T173" s="183">
        <v>11199</v>
      </c>
      <c r="U173" s="183">
        <v>12115</v>
      </c>
      <c r="V173" s="183">
        <v>12437</v>
      </c>
      <c r="W173" s="183">
        <v>10085</v>
      </c>
      <c r="X173" s="183">
        <v>14634</v>
      </c>
      <c r="Y173" s="183">
        <v>9042</v>
      </c>
      <c r="Z173" s="183">
        <v>12726</v>
      </c>
      <c r="AA173" s="183">
        <v>15507</v>
      </c>
      <c r="AB173" s="183">
        <v>16425</v>
      </c>
      <c r="AC173" s="183">
        <v>16532</v>
      </c>
      <c r="AD173" s="183">
        <v>14337</v>
      </c>
      <c r="AG173" s="226">
        <f t="shared" si="37"/>
        <v>31636</v>
      </c>
      <c r="AH173" s="226">
        <f t="shared" si="38"/>
        <v>7670</v>
      </c>
      <c r="AI173" s="226">
        <f t="shared" si="44"/>
        <v>6136</v>
      </c>
      <c r="AJ173" s="227">
        <f t="shared" si="39"/>
        <v>0.19999999999999996</v>
      </c>
      <c r="AK173" s="226">
        <f t="shared" si="45"/>
        <v>5752.5</v>
      </c>
      <c r="AL173" s="227">
        <f t="shared" si="40"/>
        <v>0.25</v>
      </c>
      <c r="AN173" s="210" t="b">
        <f t="shared" si="46"/>
        <v>0</v>
      </c>
      <c r="AO173" s="210" t="b">
        <f t="shared" si="51"/>
        <v>0</v>
      </c>
      <c r="AP173" s="211">
        <f t="shared" si="47"/>
        <v>69</v>
      </c>
      <c r="AQ173" s="242">
        <f t="shared" si="48"/>
        <v>9898</v>
      </c>
      <c r="AR173" s="178">
        <v>144</v>
      </c>
      <c r="AS173" s="243">
        <v>0</v>
      </c>
      <c r="AT173" s="242">
        <f t="shared" si="41"/>
        <v>0</v>
      </c>
      <c r="AU173" s="178">
        <v>144</v>
      </c>
      <c r="AV173" s="244">
        <f t="shared" si="42"/>
        <v>6136</v>
      </c>
      <c r="AW173" s="244">
        <f t="shared" si="49"/>
        <v>0</v>
      </c>
      <c r="AX173" s="213">
        <f t="shared" si="43"/>
        <v>0</v>
      </c>
      <c r="AZ173" s="194">
        <v>450008</v>
      </c>
      <c r="BA173" s="195" t="s">
        <v>673</v>
      </c>
      <c r="BB173" s="196">
        <v>8580</v>
      </c>
      <c r="BC173" s="197">
        <f>IF(C173="arrendamiento",BB173/Costo!$C$27,'Precios R9 (2023)'!BB173)</f>
        <v>8580</v>
      </c>
      <c r="BD173" s="197">
        <f t="shared" si="36"/>
        <v>1630.2</v>
      </c>
      <c r="BE173" s="197">
        <f t="shared" si="50"/>
        <v>0</v>
      </c>
    </row>
    <row r="174" spans="1:57" s="181" customFormat="1" ht="18.75" customHeight="1">
      <c r="A174" s="178">
        <v>145</v>
      </c>
      <c r="B174" s="179" t="s">
        <v>112</v>
      </c>
      <c r="C174" s="178" t="s">
        <v>369</v>
      </c>
      <c r="D174" s="183">
        <v>17516</v>
      </c>
      <c r="E174" s="183">
        <v>14326</v>
      </c>
      <c r="F174" s="183">
        <v>12543</v>
      </c>
      <c r="G174" s="183">
        <v>12978</v>
      </c>
      <c r="H174" s="183">
        <v>17725</v>
      </c>
      <c r="I174" s="183">
        <v>21170</v>
      </c>
      <c r="J174" s="183">
        <v>15724</v>
      </c>
      <c r="K174" s="183">
        <v>38231</v>
      </c>
      <c r="L174" s="183">
        <v>13178</v>
      </c>
      <c r="M174" s="183">
        <v>7670</v>
      </c>
      <c r="N174" s="183">
        <v>10292</v>
      </c>
      <c r="O174" s="183">
        <v>14479</v>
      </c>
      <c r="P174" s="183">
        <v>16221</v>
      </c>
      <c r="Q174" s="183">
        <v>20907</v>
      </c>
      <c r="R174" s="183">
        <v>12948</v>
      </c>
      <c r="S174" s="183">
        <v>21832</v>
      </c>
      <c r="T174" s="183">
        <v>11708</v>
      </c>
      <c r="U174" s="183">
        <v>18773</v>
      </c>
      <c r="V174" s="183">
        <v>16194</v>
      </c>
      <c r="W174" s="183">
        <v>13440</v>
      </c>
      <c r="X174" s="183">
        <v>16477</v>
      </c>
      <c r="Y174" s="183">
        <v>11134</v>
      </c>
      <c r="Z174" s="183">
        <v>13235</v>
      </c>
      <c r="AA174" s="183">
        <v>16504</v>
      </c>
      <c r="AB174" s="183">
        <v>21368</v>
      </c>
      <c r="AC174" s="183">
        <v>21529</v>
      </c>
      <c r="AD174" s="183">
        <v>14974</v>
      </c>
      <c r="AG174" s="226">
        <f t="shared" si="37"/>
        <v>38231</v>
      </c>
      <c r="AH174" s="226">
        <f t="shared" si="38"/>
        <v>7670</v>
      </c>
      <c r="AI174" s="226">
        <f t="shared" si="44"/>
        <v>6136</v>
      </c>
      <c r="AJ174" s="227">
        <f t="shared" si="39"/>
        <v>0.19999999999999996</v>
      </c>
      <c r="AK174" s="226">
        <f t="shared" si="45"/>
        <v>5752.5</v>
      </c>
      <c r="AL174" s="227">
        <f t="shared" si="40"/>
        <v>0.25</v>
      </c>
      <c r="AN174" s="210" t="b">
        <f t="shared" si="46"/>
        <v>0</v>
      </c>
      <c r="AO174" s="210" t="b">
        <f t="shared" si="51"/>
        <v>0</v>
      </c>
      <c r="AP174" s="211">
        <f t="shared" si="47"/>
        <v>69</v>
      </c>
      <c r="AQ174" s="242">
        <f t="shared" si="48"/>
        <v>9898</v>
      </c>
      <c r="AR174" s="178">
        <v>145</v>
      </c>
      <c r="AS174" s="243">
        <v>120</v>
      </c>
      <c r="AT174" s="242">
        <f t="shared" si="41"/>
        <v>920400</v>
      </c>
      <c r="AU174" s="178">
        <v>145</v>
      </c>
      <c r="AV174" s="244">
        <f t="shared" si="42"/>
        <v>5752.5</v>
      </c>
      <c r="AW174" s="244">
        <f t="shared" si="49"/>
        <v>690300</v>
      </c>
      <c r="AX174" s="213">
        <f t="shared" si="43"/>
        <v>0.25</v>
      </c>
      <c r="AZ174" s="194">
        <v>450008</v>
      </c>
      <c r="BA174" s="195" t="s">
        <v>673</v>
      </c>
      <c r="BB174" s="196">
        <v>8580</v>
      </c>
      <c r="BC174" s="197">
        <f>IF(C174="arrendamiento",BB174/Costo!$C$27,'Precios R9 (2023)'!BB174)</f>
        <v>8580</v>
      </c>
      <c r="BD174" s="197">
        <f t="shared" si="36"/>
        <v>1630.2</v>
      </c>
      <c r="BE174" s="197">
        <f t="shared" si="50"/>
        <v>1225224</v>
      </c>
    </row>
    <row r="175" spans="1:57" s="181" customFormat="1" ht="18.75" customHeight="1">
      <c r="A175" s="178">
        <v>146</v>
      </c>
      <c r="B175" s="179" t="s">
        <v>113</v>
      </c>
      <c r="C175" s="178" t="s">
        <v>369</v>
      </c>
      <c r="D175" s="183">
        <v>16997</v>
      </c>
      <c r="E175" s="183">
        <v>21859</v>
      </c>
      <c r="F175" s="183">
        <v>15799</v>
      </c>
      <c r="G175" s="183">
        <v>22745</v>
      </c>
      <c r="H175" s="183">
        <v>16796</v>
      </c>
      <c r="I175" s="183">
        <v>27097</v>
      </c>
      <c r="J175" s="183">
        <v>28280</v>
      </c>
      <c r="K175" s="183">
        <v>43460</v>
      </c>
      <c r="L175" s="183">
        <v>17506</v>
      </c>
      <c r="M175" s="183">
        <v>14106</v>
      </c>
      <c r="N175" s="183">
        <v>16467</v>
      </c>
      <c r="O175" s="183">
        <v>21493</v>
      </c>
      <c r="P175" s="183">
        <v>23325</v>
      </c>
      <c r="Q175" s="183">
        <v>26760</v>
      </c>
      <c r="R175" s="183">
        <v>22655</v>
      </c>
      <c r="S175" s="183">
        <v>24095</v>
      </c>
      <c r="T175" s="183">
        <v>19258</v>
      </c>
      <c r="U175" s="183">
        <v>23261</v>
      </c>
      <c r="V175" s="183">
        <v>20727</v>
      </c>
      <c r="W175" s="183">
        <v>19775</v>
      </c>
      <c r="X175" s="183">
        <v>16968</v>
      </c>
      <c r="Y175" s="183">
        <v>18462</v>
      </c>
      <c r="Z175" s="183">
        <v>21210</v>
      </c>
      <c r="AA175" s="183">
        <v>20379</v>
      </c>
      <c r="AB175" s="183">
        <v>27443</v>
      </c>
      <c r="AC175" s="183">
        <v>27555</v>
      </c>
      <c r="AD175" s="183">
        <v>24003</v>
      </c>
      <c r="AG175" s="226">
        <f t="shared" si="37"/>
        <v>43460</v>
      </c>
      <c r="AH175" s="226">
        <f t="shared" si="38"/>
        <v>14106</v>
      </c>
      <c r="AI175" s="226">
        <f t="shared" si="44"/>
        <v>11284.8</v>
      </c>
      <c r="AJ175" s="227">
        <f t="shared" si="39"/>
        <v>0.20000000000000007</v>
      </c>
      <c r="AK175" s="226">
        <f t="shared" si="45"/>
        <v>10579.5</v>
      </c>
      <c r="AL175" s="227">
        <f t="shared" si="40"/>
        <v>0.25</v>
      </c>
      <c r="AN175" s="210" t="b">
        <f t="shared" si="46"/>
        <v>0</v>
      </c>
      <c r="AO175" s="210" t="b">
        <f t="shared" si="51"/>
        <v>0</v>
      </c>
      <c r="AP175" s="211">
        <f t="shared" si="47"/>
        <v>69</v>
      </c>
      <c r="AQ175" s="242">
        <f t="shared" si="48"/>
        <v>9898</v>
      </c>
      <c r="AR175" s="178">
        <v>146</v>
      </c>
      <c r="AS175" s="243">
        <v>0</v>
      </c>
      <c r="AT175" s="242">
        <f t="shared" si="41"/>
        <v>0</v>
      </c>
      <c r="AU175" s="178">
        <v>146</v>
      </c>
      <c r="AV175" s="244">
        <f t="shared" si="42"/>
        <v>11284.8</v>
      </c>
      <c r="AW175" s="244">
        <f t="shared" si="49"/>
        <v>0</v>
      </c>
      <c r="AX175" s="213">
        <f t="shared" si="43"/>
        <v>0</v>
      </c>
      <c r="AZ175" s="194">
        <v>460012</v>
      </c>
      <c r="BA175" s="195" t="s">
        <v>598</v>
      </c>
      <c r="BB175" s="196">
        <v>14740</v>
      </c>
      <c r="BC175" s="197">
        <f>IF(C175="arrendamiento",BB175/Costo!$C$27,'Precios R9 (2023)'!BB175)</f>
        <v>14740</v>
      </c>
      <c r="BD175" s="197">
        <f t="shared" si="36"/>
        <v>2800.6</v>
      </c>
      <c r="BE175" s="197">
        <f t="shared" si="50"/>
        <v>0</v>
      </c>
    </row>
    <row r="176" spans="1:57" s="181" customFormat="1" ht="18.75" customHeight="1">
      <c r="A176" s="178">
        <v>147</v>
      </c>
      <c r="B176" s="179" t="s">
        <v>114</v>
      </c>
      <c r="C176" s="178" t="s">
        <v>369</v>
      </c>
      <c r="D176" s="183">
        <v>18480</v>
      </c>
      <c r="E176" s="183">
        <v>19587</v>
      </c>
      <c r="F176" s="183">
        <v>13531</v>
      </c>
      <c r="G176" s="183">
        <v>20164</v>
      </c>
      <c r="H176" s="183">
        <v>18701</v>
      </c>
      <c r="I176" s="183">
        <v>26664</v>
      </c>
      <c r="J176" s="183">
        <v>23755</v>
      </c>
      <c r="K176" s="183">
        <v>34744</v>
      </c>
      <c r="L176" s="183">
        <v>14366</v>
      </c>
      <c r="M176" s="183">
        <v>12081</v>
      </c>
      <c r="N176" s="183">
        <v>15338</v>
      </c>
      <c r="O176" s="183">
        <v>20362</v>
      </c>
      <c r="P176" s="183">
        <v>20780</v>
      </c>
      <c r="Q176" s="183">
        <v>26332</v>
      </c>
      <c r="R176" s="183">
        <v>20984</v>
      </c>
      <c r="S176" s="183">
        <v>24321</v>
      </c>
      <c r="T176" s="183">
        <v>15803</v>
      </c>
      <c r="U176" s="183">
        <v>20822</v>
      </c>
      <c r="V176" s="183">
        <v>20396</v>
      </c>
      <c r="W176" s="183">
        <v>16988</v>
      </c>
      <c r="X176" s="183">
        <v>15025</v>
      </c>
      <c r="Y176" s="183">
        <v>17351</v>
      </c>
      <c r="Z176" s="183">
        <v>20871</v>
      </c>
      <c r="AA176" s="183">
        <v>23015</v>
      </c>
      <c r="AB176" s="183">
        <v>27002</v>
      </c>
      <c r="AC176" s="183">
        <v>27114</v>
      </c>
      <c r="AD176" s="183">
        <v>22480</v>
      </c>
      <c r="AG176" s="226">
        <f t="shared" si="37"/>
        <v>34744</v>
      </c>
      <c r="AH176" s="226">
        <f t="shared" si="38"/>
        <v>12081</v>
      </c>
      <c r="AI176" s="226">
        <f t="shared" si="44"/>
        <v>9664.7999999999993</v>
      </c>
      <c r="AJ176" s="227">
        <f t="shared" si="39"/>
        <v>0.20000000000000007</v>
      </c>
      <c r="AK176" s="226">
        <f t="shared" si="45"/>
        <v>9060.75</v>
      </c>
      <c r="AL176" s="227">
        <f t="shared" si="40"/>
        <v>0.25</v>
      </c>
      <c r="AN176" s="210" t="b">
        <f t="shared" si="46"/>
        <v>0</v>
      </c>
      <c r="AO176" s="210" t="b">
        <f t="shared" si="51"/>
        <v>0</v>
      </c>
      <c r="AP176" s="211">
        <f t="shared" si="47"/>
        <v>69</v>
      </c>
      <c r="AQ176" s="242">
        <f t="shared" si="48"/>
        <v>9898</v>
      </c>
      <c r="AR176" s="178">
        <v>147</v>
      </c>
      <c r="AS176" s="243">
        <v>0</v>
      </c>
      <c r="AT176" s="242">
        <f t="shared" si="41"/>
        <v>0</v>
      </c>
      <c r="AU176" s="178">
        <v>147</v>
      </c>
      <c r="AV176" s="244">
        <f t="shared" si="42"/>
        <v>9664.7999999999993</v>
      </c>
      <c r="AW176" s="244">
        <f t="shared" si="49"/>
        <v>0</v>
      </c>
      <c r="AX176" s="213">
        <f t="shared" si="43"/>
        <v>0</v>
      </c>
      <c r="AZ176" s="194">
        <v>460013</v>
      </c>
      <c r="BA176" s="195" t="s">
        <v>599</v>
      </c>
      <c r="BB176" s="196">
        <v>12620</v>
      </c>
      <c r="BC176" s="197">
        <f>IF(C176="arrendamiento",BB176/Costo!$C$27,'Precios R9 (2023)'!BB176)</f>
        <v>12620</v>
      </c>
      <c r="BD176" s="197">
        <f t="shared" si="36"/>
        <v>2397.8000000000002</v>
      </c>
      <c r="BE176" s="197">
        <f t="shared" si="50"/>
        <v>0</v>
      </c>
    </row>
    <row r="177" spans="1:57" s="181" customFormat="1" ht="18.75" customHeight="1">
      <c r="A177" s="178">
        <v>148</v>
      </c>
      <c r="B177" s="179" t="s">
        <v>115</v>
      </c>
      <c r="C177" s="178" t="s">
        <v>369</v>
      </c>
      <c r="D177" s="183">
        <v>24648</v>
      </c>
      <c r="E177" s="183">
        <v>29725</v>
      </c>
      <c r="F177" s="183">
        <v>20030</v>
      </c>
      <c r="G177" s="183">
        <v>49214</v>
      </c>
      <c r="H177" s="183">
        <v>24357</v>
      </c>
      <c r="I177" s="183">
        <v>40921</v>
      </c>
      <c r="J177" s="183">
        <v>35067</v>
      </c>
      <c r="K177" s="183">
        <v>60016</v>
      </c>
      <c r="L177" s="183">
        <v>24886</v>
      </c>
      <c r="M177" s="183">
        <v>17884</v>
      </c>
      <c r="N177" s="183">
        <v>23273</v>
      </c>
      <c r="O177" s="183">
        <v>31447</v>
      </c>
      <c r="P177" s="183">
        <v>39513</v>
      </c>
      <c r="Q177" s="183">
        <v>40411</v>
      </c>
      <c r="R177" s="183">
        <v>53619</v>
      </c>
      <c r="S177" s="183">
        <v>30203</v>
      </c>
      <c r="T177" s="183">
        <v>27375</v>
      </c>
      <c r="U177" s="183">
        <v>36287</v>
      </c>
      <c r="V177" s="183">
        <v>31302</v>
      </c>
      <c r="W177" s="183">
        <v>28639</v>
      </c>
      <c r="X177" s="183">
        <v>37471</v>
      </c>
      <c r="Y177" s="183">
        <v>25058</v>
      </c>
      <c r="Z177" s="183">
        <v>24773</v>
      </c>
      <c r="AA177" s="183">
        <v>34142</v>
      </c>
      <c r="AB177" s="183">
        <v>41560</v>
      </c>
      <c r="AC177" s="183">
        <v>41612</v>
      </c>
      <c r="AD177" s="183">
        <v>36188</v>
      </c>
      <c r="AG177" s="226">
        <f t="shared" si="37"/>
        <v>60016</v>
      </c>
      <c r="AH177" s="226">
        <f t="shared" si="38"/>
        <v>17884</v>
      </c>
      <c r="AI177" s="226">
        <f t="shared" si="44"/>
        <v>14307.2</v>
      </c>
      <c r="AJ177" s="227">
        <f t="shared" si="39"/>
        <v>0.19999999999999996</v>
      </c>
      <c r="AK177" s="226">
        <f t="shared" si="45"/>
        <v>13413</v>
      </c>
      <c r="AL177" s="227">
        <f t="shared" si="40"/>
        <v>0.25</v>
      </c>
      <c r="AN177" s="210" t="b">
        <f t="shared" si="46"/>
        <v>0</v>
      </c>
      <c r="AO177" s="210" t="b">
        <f t="shared" si="51"/>
        <v>0</v>
      </c>
      <c r="AP177" s="211">
        <f t="shared" si="47"/>
        <v>69</v>
      </c>
      <c r="AQ177" s="242">
        <f t="shared" si="48"/>
        <v>9898</v>
      </c>
      <c r="AR177" s="178">
        <v>148</v>
      </c>
      <c r="AS177" s="243">
        <v>0</v>
      </c>
      <c r="AT177" s="242">
        <f t="shared" si="41"/>
        <v>0</v>
      </c>
      <c r="AU177" s="178">
        <v>148</v>
      </c>
      <c r="AV177" s="244">
        <f t="shared" si="42"/>
        <v>14307.2</v>
      </c>
      <c r="AW177" s="244">
        <f t="shared" si="49"/>
        <v>0</v>
      </c>
      <c r="AX177" s="213">
        <f t="shared" si="43"/>
        <v>0</v>
      </c>
      <c r="AZ177" s="194">
        <v>480004</v>
      </c>
      <c r="BA177" s="195" t="s">
        <v>674</v>
      </c>
      <c r="BB177" s="196">
        <v>16640</v>
      </c>
      <c r="BC177" s="197">
        <f>IF(C177="arrendamiento",BB177/Costo!$C$27,'Precios R9 (2023)'!BB177)</f>
        <v>16640</v>
      </c>
      <c r="BD177" s="197">
        <f t="shared" si="36"/>
        <v>3161.6</v>
      </c>
      <c r="BE177" s="197">
        <f t="shared" si="50"/>
        <v>0</v>
      </c>
    </row>
    <row r="178" spans="1:57" s="181" customFormat="1" ht="18.75" customHeight="1">
      <c r="A178" s="178">
        <v>149</v>
      </c>
      <c r="B178" s="179" t="s">
        <v>116</v>
      </c>
      <c r="C178" s="178" t="s">
        <v>369</v>
      </c>
      <c r="D178" s="183">
        <v>33808</v>
      </c>
      <c r="E178" s="183">
        <v>29856</v>
      </c>
      <c r="F178" s="183">
        <v>20030</v>
      </c>
      <c r="G178" s="183">
        <v>27954</v>
      </c>
      <c r="H178" s="183">
        <v>34212</v>
      </c>
      <c r="I178" s="183">
        <v>34818</v>
      </c>
      <c r="J178" s="183">
        <v>33936</v>
      </c>
      <c r="K178" s="183">
        <v>48803</v>
      </c>
      <c r="L178" s="183">
        <v>20073</v>
      </c>
      <c r="M178" s="183">
        <v>17884</v>
      </c>
      <c r="N178" s="183">
        <v>21233</v>
      </c>
      <c r="O178" s="183">
        <v>30316</v>
      </c>
      <c r="P178" s="183">
        <v>30728</v>
      </c>
      <c r="Q178" s="183">
        <v>34385</v>
      </c>
      <c r="R178" s="183">
        <v>32745</v>
      </c>
      <c r="S178" s="183">
        <v>33144</v>
      </c>
      <c r="T178" s="183">
        <v>25091</v>
      </c>
      <c r="U178" s="183">
        <v>30876</v>
      </c>
      <c r="V178" s="183">
        <v>26635</v>
      </c>
      <c r="W178" s="183">
        <v>25187</v>
      </c>
      <c r="X178" s="183">
        <v>37116</v>
      </c>
      <c r="Y178" s="183">
        <v>24643</v>
      </c>
      <c r="Z178" s="183">
        <v>24179</v>
      </c>
      <c r="AA178" s="183">
        <v>38670</v>
      </c>
      <c r="AB178" s="183">
        <v>35305</v>
      </c>
      <c r="AC178" s="183">
        <v>35407</v>
      </c>
      <c r="AD178" s="183">
        <v>34598</v>
      </c>
      <c r="AG178" s="226">
        <f t="shared" si="37"/>
        <v>48803</v>
      </c>
      <c r="AH178" s="226">
        <f t="shared" si="38"/>
        <v>17884</v>
      </c>
      <c r="AI178" s="226">
        <f t="shared" si="44"/>
        <v>14307.2</v>
      </c>
      <c r="AJ178" s="227">
        <f t="shared" si="39"/>
        <v>0.19999999999999996</v>
      </c>
      <c r="AK178" s="226">
        <f t="shared" si="45"/>
        <v>13413</v>
      </c>
      <c r="AL178" s="227">
        <f t="shared" si="40"/>
        <v>0.25</v>
      </c>
      <c r="AN178" s="210" t="b">
        <f t="shared" si="46"/>
        <v>0</v>
      </c>
      <c r="AO178" s="210" t="b">
        <f t="shared" si="51"/>
        <v>0</v>
      </c>
      <c r="AP178" s="211">
        <f t="shared" si="47"/>
        <v>69</v>
      </c>
      <c r="AQ178" s="242">
        <f t="shared" si="48"/>
        <v>9898</v>
      </c>
      <c r="AR178" s="178">
        <v>149</v>
      </c>
      <c r="AS178" s="243">
        <v>6</v>
      </c>
      <c r="AT178" s="242">
        <f t="shared" si="41"/>
        <v>107304</v>
      </c>
      <c r="AU178" s="178">
        <v>149</v>
      </c>
      <c r="AV178" s="244">
        <f t="shared" si="42"/>
        <v>13413</v>
      </c>
      <c r="AW178" s="244">
        <f t="shared" si="49"/>
        <v>80478</v>
      </c>
      <c r="AX178" s="213">
        <f t="shared" si="43"/>
        <v>0.25</v>
      </c>
      <c r="AZ178" s="194">
        <v>480004</v>
      </c>
      <c r="BA178" s="195" t="s">
        <v>674</v>
      </c>
      <c r="BB178" s="196">
        <v>16640</v>
      </c>
      <c r="BC178" s="197">
        <f>IF(C178="arrendamiento",BB178/Costo!$C$27,'Precios R9 (2023)'!BB178)</f>
        <v>16640</v>
      </c>
      <c r="BD178" s="197">
        <f t="shared" si="36"/>
        <v>3161.6</v>
      </c>
      <c r="BE178" s="197">
        <f t="shared" si="50"/>
        <v>118809.59999999999</v>
      </c>
    </row>
    <row r="179" spans="1:57" s="181" customFormat="1" ht="18.75" customHeight="1">
      <c r="A179" s="178">
        <v>150</v>
      </c>
      <c r="B179" s="179" t="s">
        <v>117</v>
      </c>
      <c r="C179" s="178" t="s">
        <v>369</v>
      </c>
      <c r="D179" s="183">
        <v>5781</v>
      </c>
      <c r="E179" s="183">
        <v>8464</v>
      </c>
      <c r="F179" s="183">
        <v>5055</v>
      </c>
      <c r="G179" s="183">
        <v>6625</v>
      </c>
      <c r="H179" s="183">
        <v>5713</v>
      </c>
      <c r="I179" s="183">
        <v>9108</v>
      </c>
      <c r="J179" s="183">
        <v>8597</v>
      </c>
      <c r="K179" s="183">
        <v>12762</v>
      </c>
      <c r="L179" s="183">
        <v>5317</v>
      </c>
      <c r="M179" s="183">
        <v>4513</v>
      </c>
      <c r="N179" s="183">
        <v>4690</v>
      </c>
      <c r="O179" s="183">
        <v>7353</v>
      </c>
      <c r="P179" s="183">
        <v>7932</v>
      </c>
      <c r="Q179" s="183">
        <v>8994</v>
      </c>
      <c r="R179" s="183">
        <v>61569</v>
      </c>
      <c r="S179" s="183">
        <v>7692</v>
      </c>
      <c r="T179" s="183">
        <v>6380</v>
      </c>
      <c r="U179" s="183">
        <v>8632</v>
      </c>
      <c r="V179" s="183">
        <v>6967</v>
      </c>
      <c r="W179" s="183">
        <v>7025</v>
      </c>
      <c r="X179" s="183">
        <v>6348</v>
      </c>
      <c r="Y179" s="183">
        <v>5633</v>
      </c>
      <c r="Z179" s="183">
        <v>6787</v>
      </c>
      <c r="AA179" s="183">
        <v>7140</v>
      </c>
      <c r="AB179" s="183">
        <v>9219</v>
      </c>
      <c r="AC179" s="183">
        <v>9262</v>
      </c>
      <c r="AD179" s="183">
        <v>42241</v>
      </c>
      <c r="AG179" s="226">
        <f t="shared" si="37"/>
        <v>61569</v>
      </c>
      <c r="AH179" s="226">
        <f t="shared" si="38"/>
        <v>4513</v>
      </c>
      <c r="AI179" s="226">
        <f t="shared" si="44"/>
        <v>3610.4</v>
      </c>
      <c r="AJ179" s="227">
        <f t="shared" si="39"/>
        <v>0.19999999999999996</v>
      </c>
      <c r="AK179" s="226">
        <f t="shared" si="45"/>
        <v>3384.75</v>
      </c>
      <c r="AL179" s="227">
        <f t="shared" si="40"/>
        <v>0.25</v>
      </c>
      <c r="AN179" s="210" t="b">
        <f t="shared" si="46"/>
        <v>0</v>
      </c>
      <c r="AO179" s="210" t="b">
        <f t="shared" si="51"/>
        <v>0</v>
      </c>
      <c r="AP179" s="211">
        <f t="shared" si="47"/>
        <v>69</v>
      </c>
      <c r="AQ179" s="242">
        <f t="shared" si="48"/>
        <v>9898</v>
      </c>
      <c r="AR179" s="178">
        <v>150</v>
      </c>
      <c r="AS179" s="243">
        <v>0</v>
      </c>
      <c r="AT179" s="242">
        <f t="shared" si="41"/>
        <v>0</v>
      </c>
      <c r="AU179" s="178">
        <v>150</v>
      </c>
      <c r="AV179" s="244">
        <f t="shared" si="42"/>
        <v>3610.4</v>
      </c>
      <c r="AW179" s="244">
        <f t="shared" si="49"/>
        <v>0</v>
      </c>
      <c r="AX179" s="213">
        <f t="shared" si="43"/>
        <v>0</v>
      </c>
      <c r="AZ179" s="194">
        <v>460016</v>
      </c>
      <c r="BA179" s="195" t="s">
        <v>675</v>
      </c>
      <c r="BB179" s="196">
        <v>4530</v>
      </c>
      <c r="BC179" s="197">
        <f>IF(C179="arrendamiento",BB179/Costo!$C$27,'Precios R9 (2023)'!BB179)</f>
        <v>4530</v>
      </c>
      <c r="BD179" s="197">
        <f t="shared" si="36"/>
        <v>860.7</v>
      </c>
      <c r="BE179" s="197">
        <f t="shared" si="50"/>
        <v>0</v>
      </c>
    </row>
    <row r="180" spans="1:57" s="181" customFormat="1" ht="18.75" customHeight="1">
      <c r="A180" s="178">
        <v>151</v>
      </c>
      <c r="B180" s="179" t="s">
        <v>118</v>
      </c>
      <c r="C180" s="178" t="s">
        <v>369</v>
      </c>
      <c r="D180" s="183">
        <v>6576</v>
      </c>
      <c r="E180" s="183">
        <v>7912</v>
      </c>
      <c r="F180" s="183">
        <v>6107</v>
      </c>
      <c r="G180" s="183">
        <v>9249</v>
      </c>
      <c r="H180" s="183">
        <v>6654</v>
      </c>
      <c r="I180" s="183">
        <v>10019</v>
      </c>
      <c r="J180" s="183">
        <v>8823</v>
      </c>
      <c r="K180" s="183">
        <v>15313</v>
      </c>
      <c r="L180" s="183">
        <v>7579</v>
      </c>
      <c r="M180" s="183">
        <v>5452</v>
      </c>
      <c r="N180" s="183">
        <v>5310</v>
      </c>
      <c r="O180" s="183">
        <v>7918</v>
      </c>
      <c r="P180" s="183">
        <v>9348</v>
      </c>
      <c r="Q180" s="183">
        <v>9895</v>
      </c>
      <c r="R180" s="183">
        <v>6705</v>
      </c>
      <c r="S180" s="183">
        <v>8597</v>
      </c>
      <c r="T180" s="183">
        <v>8337</v>
      </c>
      <c r="U180" s="183">
        <v>9081</v>
      </c>
      <c r="V180" s="183">
        <v>7664</v>
      </c>
      <c r="W180" s="183">
        <v>6611</v>
      </c>
      <c r="X180" s="183">
        <v>9622</v>
      </c>
      <c r="Y180" s="183">
        <v>5903</v>
      </c>
      <c r="Z180" s="183">
        <v>7127</v>
      </c>
      <c r="AA180" s="183">
        <v>7944</v>
      </c>
      <c r="AB180" s="183">
        <v>10147</v>
      </c>
      <c r="AC180" s="183">
        <v>10188</v>
      </c>
      <c r="AD180" s="183">
        <v>7389</v>
      </c>
      <c r="AG180" s="226">
        <f t="shared" si="37"/>
        <v>15313</v>
      </c>
      <c r="AH180" s="226">
        <f t="shared" si="38"/>
        <v>5310</v>
      </c>
      <c r="AI180" s="226">
        <f t="shared" si="44"/>
        <v>4248</v>
      </c>
      <c r="AJ180" s="227">
        <f t="shared" si="39"/>
        <v>0.22083639031548052</v>
      </c>
      <c r="AK180" s="226">
        <f t="shared" si="45"/>
        <v>3982.5</v>
      </c>
      <c r="AL180" s="227">
        <f t="shared" si="40"/>
        <v>0.26953411592076304</v>
      </c>
      <c r="AN180" s="210" t="b">
        <f t="shared" si="46"/>
        <v>0</v>
      </c>
      <c r="AO180" s="210" t="b">
        <f t="shared" si="51"/>
        <v>0</v>
      </c>
      <c r="AP180" s="211">
        <f t="shared" si="47"/>
        <v>69</v>
      </c>
      <c r="AQ180" s="242">
        <f t="shared" si="48"/>
        <v>9898</v>
      </c>
      <c r="AR180" s="178">
        <v>151</v>
      </c>
      <c r="AS180" s="243">
        <v>0</v>
      </c>
      <c r="AT180" s="242">
        <f t="shared" si="41"/>
        <v>0</v>
      </c>
      <c r="AU180" s="178">
        <v>151</v>
      </c>
      <c r="AV180" s="244">
        <f t="shared" si="42"/>
        <v>4248</v>
      </c>
      <c r="AW180" s="244">
        <f t="shared" si="49"/>
        <v>0</v>
      </c>
      <c r="AX180" s="213">
        <f t="shared" si="43"/>
        <v>0</v>
      </c>
      <c r="AZ180" s="194">
        <v>450023</v>
      </c>
      <c r="BA180" s="195" t="s">
        <v>676</v>
      </c>
      <c r="BB180" s="196">
        <v>5490</v>
      </c>
      <c r="BC180" s="197">
        <f>IF(C180="arrendamiento",BB180/Costo!$C$27,'Precios R9 (2023)'!BB180)</f>
        <v>5490</v>
      </c>
      <c r="BD180" s="197">
        <f t="shared" si="36"/>
        <v>1043.0999999999999</v>
      </c>
      <c r="BE180" s="197">
        <f t="shared" si="50"/>
        <v>0</v>
      </c>
    </row>
    <row r="181" spans="1:57" s="181" customFormat="1" ht="18.75" customHeight="1">
      <c r="A181" s="178">
        <v>152</v>
      </c>
      <c r="B181" s="179" t="s">
        <v>209</v>
      </c>
      <c r="C181" s="178" t="s">
        <v>369</v>
      </c>
      <c r="D181" s="183">
        <v>29729</v>
      </c>
      <c r="E181" s="183">
        <v>28821</v>
      </c>
      <c r="F181" s="183">
        <v>17864</v>
      </c>
      <c r="G181" s="183">
        <v>40998</v>
      </c>
      <c r="H181" s="183">
        <v>29378</v>
      </c>
      <c r="I181" s="183">
        <v>36252</v>
      </c>
      <c r="J181" s="183">
        <v>27149</v>
      </c>
      <c r="K181" s="183">
        <v>43460</v>
      </c>
      <c r="L181" s="183">
        <v>1753</v>
      </c>
      <c r="M181" s="183">
        <v>15950</v>
      </c>
      <c r="N181" s="183">
        <v>12697</v>
      </c>
      <c r="O181" s="183">
        <v>29185</v>
      </c>
      <c r="P181" s="183">
        <v>43325</v>
      </c>
      <c r="Q181" s="183">
        <v>35798</v>
      </c>
      <c r="R181" s="183">
        <v>7912</v>
      </c>
      <c r="S181" s="183">
        <v>34275</v>
      </c>
      <c r="T181" s="183">
        <v>18727</v>
      </c>
      <c r="U181" s="183">
        <v>45230</v>
      </c>
      <c r="V181" s="183">
        <v>27729</v>
      </c>
      <c r="W181" s="183">
        <v>25576</v>
      </c>
      <c r="X181" s="183">
        <v>22859</v>
      </c>
      <c r="Y181" s="183">
        <v>6245</v>
      </c>
      <c r="Z181" s="183">
        <v>32239</v>
      </c>
      <c r="AA181" s="183">
        <v>28891</v>
      </c>
      <c r="AB181" s="183">
        <v>36821</v>
      </c>
      <c r="AC181" s="183">
        <v>36862</v>
      </c>
      <c r="AD181" s="183">
        <v>8370</v>
      </c>
      <c r="AG181" s="226">
        <f t="shared" si="37"/>
        <v>45230</v>
      </c>
      <c r="AH181" s="226">
        <f t="shared" si="38"/>
        <v>1753</v>
      </c>
      <c r="AI181" s="226">
        <f t="shared" si="44"/>
        <v>1402.4</v>
      </c>
      <c r="AJ181" s="227">
        <f t="shared" si="39"/>
        <v>0.91207523510971789</v>
      </c>
      <c r="AK181" s="226">
        <f t="shared" si="45"/>
        <v>1314.75</v>
      </c>
      <c r="AL181" s="227">
        <f t="shared" si="40"/>
        <v>0.9175705329153605</v>
      </c>
      <c r="AN181" s="210" t="b">
        <f t="shared" si="46"/>
        <v>0</v>
      </c>
      <c r="AO181" s="210" t="b">
        <f t="shared" si="51"/>
        <v>0</v>
      </c>
      <c r="AP181" s="211">
        <f t="shared" si="47"/>
        <v>69</v>
      </c>
      <c r="AQ181" s="242">
        <f t="shared" si="48"/>
        <v>9898</v>
      </c>
      <c r="AR181" s="178">
        <v>152</v>
      </c>
      <c r="AS181" s="243">
        <v>0</v>
      </c>
      <c r="AT181" s="242">
        <f t="shared" si="41"/>
        <v>0</v>
      </c>
      <c r="AU181" s="178">
        <v>152</v>
      </c>
      <c r="AV181" s="244">
        <f t="shared" si="42"/>
        <v>1402.4</v>
      </c>
      <c r="AW181" s="244">
        <f t="shared" si="49"/>
        <v>0</v>
      </c>
      <c r="AX181" s="213">
        <f t="shared" si="43"/>
        <v>0</v>
      </c>
      <c r="AZ181" s="194" t="s">
        <v>719</v>
      </c>
      <c r="BA181" s="195" t="s">
        <v>720</v>
      </c>
      <c r="BB181" s="196">
        <v>14100</v>
      </c>
      <c r="BC181" s="197">
        <f>IF(C181="arrendamiento",BB181/Costo!$C$27,'Precios R9 (2023)'!BB181)</f>
        <v>14100</v>
      </c>
      <c r="BD181" s="197">
        <f t="shared" si="36"/>
        <v>2679</v>
      </c>
      <c r="BE181" s="197">
        <f t="shared" si="50"/>
        <v>0</v>
      </c>
    </row>
    <row r="182" spans="1:57" s="181" customFormat="1" ht="18.75" customHeight="1">
      <c r="A182" s="178">
        <v>153</v>
      </c>
      <c r="B182" s="179" t="s">
        <v>414</v>
      </c>
      <c r="C182" s="178" t="s">
        <v>369</v>
      </c>
      <c r="D182" s="183">
        <v>34340</v>
      </c>
      <c r="E182" s="183">
        <v>26996</v>
      </c>
      <c r="F182" s="183">
        <v>17864</v>
      </c>
      <c r="G182" s="183">
        <v>35152</v>
      </c>
      <c r="H182" s="183">
        <v>34750</v>
      </c>
      <c r="I182" s="183">
        <v>41899</v>
      </c>
      <c r="J182" s="183">
        <v>26018</v>
      </c>
      <c r="K182" s="183">
        <v>34744</v>
      </c>
      <c r="L182" s="183">
        <v>19626</v>
      </c>
      <c r="M182" s="183">
        <v>15950</v>
      </c>
      <c r="N182" s="183">
        <v>12697</v>
      </c>
      <c r="O182" s="183">
        <v>27488</v>
      </c>
      <c r="P182" s="183">
        <v>38687</v>
      </c>
      <c r="Q182" s="183">
        <v>41376</v>
      </c>
      <c r="R182" s="183">
        <v>36681</v>
      </c>
      <c r="S182" s="183">
        <v>35067</v>
      </c>
      <c r="T182" s="183">
        <v>22532</v>
      </c>
      <c r="U182" s="183">
        <v>37153</v>
      </c>
      <c r="V182" s="183">
        <v>32049</v>
      </c>
      <c r="W182" s="183">
        <v>25375</v>
      </c>
      <c r="X182" s="183">
        <v>24038</v>
      </c>
      <c r="Y182" s="183">
        <v>25173</v>
      </c>
      <c r="Z182" s="183">
        <v>32239</v>
      </c>
      <c r="AA182" s="183">
        <v>30833</v>
      </c>
      <c r="AB182" s="183">
        <v>42352</v>
      </c>
      <c r="AC182" s="183">
        <v>42606</v>
      </c>
      <c r="AD182" s="183">
        <v>8484</v>
      </c>
      <c r="AG182" s="226">
        <f t="shared" si="37"/>
        <v>42606</v>
      </c>
      <c r="AH182" s="226">
        <f t="shared" si="38"/>
        <v>8484</v>
      </c>
      <c r="AI182" s="226">
        <f t="shared" si="44"/>
        <v>6787.2</v>
      </c>
      <c r="AJ182" s="227">
        <f t="shared" si="39"/>
        <v>0.57447021943573673</v>
      </c>
      <c r="AK182" s="226">
        <f t="shared" si="45"/>
        <v>6363</v>
      </c>
      <c r="AL182" s="227">
        <f t="shared" si="40"/>
        <v>0.60106583072100306</v>
      </c>
      <c r="AN182" s="210" t="b">
        <f t="shared" si="46"/>
        <v>0</v>
      </c>
      <c r="AO182" s="210" t="b">
        <f t="shared" si="51"/>
        <v>0</v>
      </c>
      <c r="AP182" s="211">
        <f t="shared" si="47"/>
        <v>69</v>
      </c>
      <c r="AQ182" s="242">
        <f t="shared" si="48"/>
        <v>9898</v>
      </c>
      <c r="AR182" s="178">
        <v>153</v>
      </c>
      <c r="AS182" s="243">
        <v>0</v>
      </c>
      <c r="AT182" s="242">
        <f t="shared" si="41"/>
        <v>0</v>
      </c>
      <c r="AU182" s="178">
        <v>153</v>
      </c>
      <c r="AV182" s="244">
        <f t="shared" si="42"/>
        <v>6787.2</v>
      </c>
      <c r="AW182" s="244">
        <f t="shared" si="49"/>
        <v>0</v>
      </c>
      <c r="AX182" s="213">
        <f t="shared" si="43"/>
        <v>0</v>
      </c>
      <c r="AZ182" s="194" t="s">
        <v>719</v>
      </c>
      <c r="BA182" s="195" t="s">
        <v>720</v>
      </c>
      <c r="BB182" s="196">
        <v>14100</v>
      </c>
      <c r="BC182" s="197">
        <f>IF(C182="arrendamiento",BB182/Costo!$C$27,'Precios R9 (2023)'!BB182)</f>
        <v>14100</v>
      </c>
      <c r="BD182" s="197">
        <f t="shared" si="36"/>
        <v>2679</v>
      </c>
      <c r="BE182" s="197">
        <f t="shared" si="50"/>
        <v>0</v>
      </c>
    </row>
    <row r="183" spans="1:57" s="181" customFormat="1" ht="18.75" customHeight="1">
      <c r="A183" s="178">
        <v>154</v>
      </c>
      <c r="B183" s="179" t="s">
        <v>210</v>
      </c>
      <c r="C183" s="178" t="s">
        <v>369</v>
      </c>
      <c r="D183" s="183">
        <v>5094</v>
      </c>
      <c r="E183" s="183">
        <v>5089</v>
      </c>
      <c r="F183" s="183">
        <v>4751</v>
      </c>
      <c r="G183" s="183">
        <v>6059</v>
      </c>
      <c r="H183" s="183">
        <v>5034</v>
      </c>
      <c r="I183" s="183">
        <v>7287</v>
      </c>
      <c r="J183" s="183">
        <v>7127</v>
      </c>
      <c r="K183" s="183">
        <v>24144</v>
      </c>
      <c r="L183" s="183">
        <v>3959</v>
      </c>
      <c r="M183" s="183">
        <v>4242</v>
      </c>
      <c r="N183" s="183">
        <v>2543</v>
      </c>
      <c r="O183" s="183">
        <v>5543</v>
      </c>
      <c r="P183" s="183">
        <v>6706</v>
      </c>
      <c r="Q183" s="183">
        <v>7196</v>
      </c>
      <c r="R183" s="183">
        <v>6610</v>
      </c>
      <c r="S183" s="183">
        <v>7579</v>
      </c>
      <c r="T183" s="183">
        <v>4666</v>
      </c>
      <c r="U183" s="183">
        <v>6461</v>
      </c>
      <c r="V183" s="183">
        <v>5574</v>
      </c>
      <c r="W183" s="183">
        <v>5385</v>
      </c>
      <c r="X183" s="183">
        <v>5049</v>
      </c>
      <c r="Y183" s="183">
        <v>4896</v>
      </c>
      <c r="Z183" s="183">
        <v>6787</v>
      </c>
      <c r="AA183" s="183">
        <v>4897</v>
      </c>
      <c r="AB183" s="183">
        <v>7353</v>
      </c>
      <c r="AC183" s="183">
        <v>7410</v>
      </c>
      <c r="AD183" s="183">
        <v>7237</v>
      </c>
      <c r="AG183" s="226">
        <f t="shared" si="37"/>
        <v>24144</v>
      </c>
      <c r="AH183" s="226">
        <f t="shared" si="38"/>
        <v>2543</v>
      </c>
      <c r="AI183" s="226">
        <f t="shared" si="44"/>
        <v>2034.4</v>
      </c>
      <c r="AJ183" s="227">
        <f t="shared" si="39"/>
        <v>0.52041489863272039</v>
      </c>
      <c r="AK183" s="226">
        <f t="shared" si="45"/>
        <v>1907.25</v>
      </c>
      <c r="AL183" s="227">
        <f t="shared" si="40"/>
        <v>0.55038896746817545</v>
      </c>
      <c r="AN183" s="210" t="b">
        <f t="shared" si="46"/>
        <v>0</v>
      </c>
      <c r="AO183" s="210" t="b">
        <f t="shared" si="51"/>
        <v>0</v>
      </c>
      <c r="AP183" s="211">
        <f t="shared" si="47"/>
        <v>69</v>
      </c>
      <c r="AQ183" s="242">
        <f t="shared" si="48"/>
        <v>9898</v>
      </c>
      <c r="AR183" s="178">
        <v>154</v>
      </c>
      <c r="AS183" s="243">
        <v>2</v>
      </c>
      <c r="AT183" s="242">
        <f t="shared" si="41"/>
        <v>5086</v>
      </c>
      <c r="AU183" s="178">
        <v>154</v>
      </c>
      <c r="AV183" s="244">
        <f t="shared" si="42"/>
        <v>2034.4</v>
      </c>
      <c r="AW183" s="244">
        <f t="shared" si="49"/>
        <v>4068.8</v>
      </c>
      <c r="AX183" s="213">
        <f t="shared" si="43"/>
        <v>0.52041489863272039</v>
      </c>
      <c r="AZ183" s="194">
        <v>470006</v>
      </c>
      <c r="BA183" s="195" t="s">
        <v>559</v>
      </c>
      <c r="BB183" s="196">
        <v>3750</v>
      </c>
      <c r="BC183" s="197">
        <f>IF(C183="arrendamiento",BB183/Costo!$C$27,'Precios R9 (2023)'!BB183)</f>
        <v>3750</v>
      </c>
      <c r="BD183" s="197">
        <f t="shared" si="36"/>
        <v>712.5</v>
      </c>
      <c r="BE183" s="197">
        <f t="shared" si="50"/>
        <v>8925</v>
      </c>
    </row>
    <row r="184" spans="1:57" s="181" customFormat="1" ht="18.75" customHeight="1">
      <c r="A184" s="178">
        <v>155</v>
      </c>
      <c r="B184" s="179" t="s">
        <v>415</v>
      </c>
      <c r="C184" s="178" t="s">
        <v>369</v>
      </c>
      <c r="D184" s="183">
        <v>7334</v>
      </c>
      <c r="E184" s="183">
        <v>8344</v>
      </c>
      <c r="F184" s="183">
        <v>6867</v>
      </c>
      <c r="G184" s="183">
        <v>8202</v>
      </c>
      <c r="H184" s="183">
        <v>7422</v>
      </c>
      <c r="I184" s="183">
        <v>9845</v>
      </c>
      <c r="J184" s="183">
        <v>5090</v>
      </c>
      <c r="K184" s="183">
        <v>12605</v>
      </c>
      <c r="L184" s="183">
        <v>7183</v>
      </c>
      <c r="M184" s="183">
        <v>6131</v>
      </c>
      <c r="N184" s="183">
        <v>5795</v>
      </c>
      <c r="O184" s="183">
        <v>5656</v>
      </c>
      <c r="P184" s="183">
        <v>10124</v>
      </c>
      <c r="Q184" s="183">
        <v>9724</v>
      </c>
      <c r="R184" s="183">
        <v>6072</v>
      </c>
      <c r="S184" s="183">
        <v>9389</v>
      </c>
      <c r="T184" s="183">
        <v>7901</v>
      </c>
      <c r="U184" s="183">
        <v>9228</v>
      </c>
      <c r="V184" s="183">
        <v>7532</v>
      </c>
      <c r="W184" s="183">
        <v>7483</v>
      </c>
      <c r="X184" s="183">
        <v>7068</v>
      </c>
      <c r="Y184" s="183">
        <v>4283</v>
      </c>
      <c r="Z184" s="183">
        <v>9171</v>
      </c>
      <c r="AA184" s="183">
        <v>7963</v>
      </c>
      <c r="AB184" s="183">
        <v>9988</v>
      </c>
      <c r="AC184" s="183">
        <v>10012</v>
      </c>
      <c r="AD184" s="183">
        <v>4749</v>
      </c>
      <c r="AG184" s="226">
        <f t="shared" si="37"/>
        <v>12605</v>
      </c>
      <c r="AH184" s="226">
        <f t="shared" si="38"/>
        <v>4283</v>
      </c>
      <c r="AI184" s="226">
        <f t="shared" si="44"/>
        <v>3426.4</v>
      </c>
      <c r="AJ184" s="227">
        <f t="shared" si="39"/>
        <v>0.44113521448377102</v>
      </c>
      <c r="AK184" s="226">
        <f t="shared" si="45"/>
        <v>3212.25</v>
      </c>
      <c r="AL184" s="227">
        <f t="shared" si="40"/>
        <v>0.47606426357853526</v>
      </c>
      <c r="AN184" s="210" t="b">
        <f t="shared" si="46"/>
        <v>0</v>
      </c>
      <c r="AO184" s="210" t="b">
        <f t="shared" si="51"/>
        <v>0</v>
      </c>
      <c r="AP184" s="211">
        <f t="shared" si="47"/>
        <v>69</v>
      </c>
      <c r="AQ184" s="242">
        <f t="shared" si="48"/>
        <v>9898</v>
      </c>
      <c r="AR184" s="178">
        <v>155</v>
      </c>
      <c r="AS184" s="243">
        <v>0</v>
      </c>
      <c r="AT184" s="242">
        <f t="shared" si="41"/>
        <v>0</v>
      </c>
      <c r="AU184" s="178">
        <v>155</v>
      </c>
      <c r="AV184" s="244">
        <f t="shared" si="42"/>
        <v>3426.4</v>
      </c>
      <c r="AW184" s="244">
        <f t="shared" si="49"/>
        <v>0</v>
      </c>
      <c r="AX184" s="213">
        <f t="shared" si="43"/>
        <v>0</v>
      </c>
      <c r="AZ184" s="194">
        <v>350001</v>
      </c>
      <c r="BA184" s="195" t="s">
        <v>600</v>
      </c>
      <c r="BB184" s="196">
        <v>4760</v>
      </c>
      <c r="BC184" s="197">
        <f>IF(C184="arrendamiento",BB184/Costo!$C$27,'Precios R9 (2023)'!BB184)</f>
        <v>4760</v>
      </c>
      <c r="BD184" s="197">
        <f t="shared" si="36"/>
        <v>904.4</v>
      </c>
      <c r="BE184" s="197">
        <f t="shared" si="50"/>
        <v>0</v>
      </c>
    </row>
    <row r="185" spans="1:57" s="181" customFormat="1" ht="18.75" customHeight="1">
      <c r="A185" s="178">
        <v>156</v>
      </c>
      <c r="B185" s="179" t="s">
        <v>416</v>
      </c>
      <c r="C185" s="178" t="s">
        <v>369</v>
      </c>
      <c r="D185" s="183">
        <v>8508</v>
      </c>
      <c r="E185" s="183">
        <v>9310</v>
      </c>
      <c r="F185" s="183">
        <v>9451</v>
      </c>
      <c r="G185" s="183">
        <v>11429</v>
      </c>
      <c r="H185" s="183">
        <v>8407</v>
      </c>
      <c r="I185" s="183">
        <v>12569</v>
      </c>
      <c r="J185" s="183">
        <v>7353</v>
      </c>
      <c r="K185" s="183">
        <v>14240</v>
      </c>
      <c r="L185" s="183">
        <v>9219</v>
      </c>
      <c r="M185" s="183">
        <v>8439</v>
      </c>
      <c r="N185" s="183">
        <v>7703</v>
      </c>
      <c r="O185" s="183">
        <v>6900</v>
      </c>
      <c r="P185" s="183">
        <v>13692</v>
      </c>
      <c r="Q185" s="183">
        <v>12413</v>
      </c>
      <c r="R185" s="183">
        <v>8932</v>
      </c>
      <c r="S185" s="183">
        <v>11538</v>
      </c>
      <c r="T185" s="183">
        <v>10141</v>
      </c>
      <c r="U185" s="183">
        <v>12350</v>
      </c>
      <c r="V185" s="183">
        <v>9615</v>
      </c>
      <c r="W185" s="183">
        <v>9288</v>
      </c>
      <c r="X185" s="183">
        <v>8711</v>
      </c>
      <c r="Y185" s="183">
        <v>4888</v>
      </c>
      <c r="Z185" s="183">
        <v>11708</v>
      </c>
      <c r="AA185" s="183">
        <v>10108</v>
      </c>
      <c r="AB185" s="183">
        <v>12681</v>
      </c>
      <c r="AC185" s="183">
        <v>12781</v>
      </c>
      <c r="AD185" s="183">
        <v>5813</v>
      </c>
      <c r="AG185" s="226">
        <f t="shared" si="37"/>
        <v>14240</v>
      </c>
      <c r="AH185" s="226">
        <f t="shared" si="38"/>
        <v>4888</v>
      </c>
      <c r="AI185" s="226">
        <f t="shared" si="44"/>
        <v>3910.4</v>
      </c>
      <c r="AJ185" s="227">
        <f t="shared" si="39"/>
        <v>0.53662756250740606</v>
      </c>
      <c r="AK185" s="226">
        <f t="shared" si="45"/>
        <v>3666</v>
      </c>
      <c r="AL185" s="227">
        <f t="shared" si="40"/>
        <v>0.56558833985069323</v>
      </c>
      <c r="AN185" s="210" t="b">
        <f t="shared" si="46"/>
        <v>0</v>
      </c>
      <c r="AO185" s="210" t="b">
        <f t="shared" si="51"/>
        <v>0</v>
      </c>
      <c r="AP185" s="211">
        <f t="shared" si="47"/>
        <v>69</v>
      </c>
      <c r="AQ185" s="242">
        <f t="shared" si="48"/>
        <v>9898</v>
      </c>
      <c r="AR185" s="178">
        <v>156</v>
      </c>
      <c r="AS185" s="243">
        <v>1</v>
      </c>
      <c r="AT185" s="242">
        <f t="shared" si="41"/>
        <v>4888</v>
      </c>
      <c r="AU185" s="178">
        <v>156</v>
      </c>
      <c r="AV185" s="244">
        <f t="shared" si="42"/>
        <v>3910.4</v>
      </c>
      <c r="AW185" s="244">
        <f t="shared" si="49"/>
        <v>3910.4</v>
      </c>
      <c r="AX185" s="213">
        <f t="shared" si="43"/>
        <v>0.53662756250740606</v>
      </c>
      <c r="AZ185" s="194">
        <v>350002</v>
      </c>
      <c r="BA185" s="195" t="s">
        <v>601</v>
      </c>
      <c r="BB185" s="196">
        <v>6490</v>
      </c>
      <c r="BC185" s="197">
        <f>IF(C185="arrendamiento",BB185/Costo!$C$27,'Precios R9 (2023)'!BB185)</f>
        <v>6490</v>
      </c>
      <c r="BD185" s="197">
        <f t="shared" si="36"/>
        <v>1233.0999999999999</v>
      </c>
      <c r="BE185" s="197">
        <f t="shared" si="50"/>
        <v>7723.1</v>
      </c>
    </row>
    <row r="186" spans="1:57" s="181" customFormat="1" ht="18.75" customHeight="1">
      <c r="A186" s="178">
        <v>157</v>
      </c>
      <c r="B186" s="179" t="s">
        <v>417</v>
      </c>
      <c r="C186" s="178" t="s">
        <v>369</v>
      </c>
      <c r="D186" s="183">
        <v>10160</v>
      </c>
      <c r="E186" s="183">
        <v>9887</v>
      </c>
      <c r="F186" s="183">
        <v>10262</v>
      </c>
      <c r="G186" s="183">
        <v>12226</v>
      </c>
      <c r="H186" s="183">
        <v>10282</v>
      </c>
      <c r="I186" s="183">
        <v>13902</v>
      </c>
      <c r="J186" s="183">
        <v>10068</v>
      </c>
      <c r="K186" s="183">
        <v>13585</v>
      </c>
      <c r="L186" s="183">
        <v>10350</v>
      </c>
      <c r="M186" s="183">
        <v>9163</v>
      </c>
      <c r="N186" s="183">
        <v>8028</v>
      </c>
      <c r="O186" s="183">
        <v>8258</v>
      </c>
      <c r="P186" s="183">
        <v>14491</v>
      </c>
      <c r="Q186" s="183">
        <v>13729</v>
      </c>
      <c r="R186" s="183">
        <v>11470</v>
      </c>
      <c r="S186" s="183">
        <v>13914</v>
      </c>
      <c r="T186" s="183">
        <v>11386</v>
      </c>
      <c r="U186" s="183">
        <v>13030</v>
      </c>
      <c r="V186" s="183">
        <v>10635</v>
      </c>
      <c r="W186" s="183">
        <v>10565</v>
      </c>
      <c r="X186" s="183">
        <v>9254</v>
      </c>
      <c r="Y186" s="183">
        <v>7404</v>
      </c>
      <c r="Z186" s="183">
        <v>12950</v>
      </c>
      <c r="AA186" s="183">
        <v>11009</v>
      </c>
      <c r="AB186" s="183">
        <v>14061</v>
      </c>
      <c r="AC186" s="183">
        <v>14138</v>
      </c>
      <c r="AD186" s="183">
        <v>7289</v>
      </c>
      <c r="AG186" s="226">
        <f t="shared" si="37"/>
        <v>14491</v>
      </c>
      <c r="AH186" s="226">
        <f t="shared" si="38"/>
        <v>7289</v>
      </c>
      <c r="AI186" s="226">
        <f t="shared" si="44"/>
        <v>5831.2</v>
      </c>
      <c r="AJ186" s="227">
        <f t="shared" si="39"/>
        <v>0.36361453672378041</v>
      </c>
      <c r="AK186" s="226">
        <f t="shared" si="45"/>
        <v>5466.75</v>
      </c>
      <c r="AL186" s="227">
        <f t="shared" si="40"/>
        <v>0.40338862817854415</v>
      </c>
      <c r="AN186" s="210" t="b">
        <f t="shared" si="46"/>
        <v>0</v>
      </c>
      <c r="AO186" s="210" t="b">
        <f t="shared" si="51"/>
        <v>0</v>
      </c>
      <c r="AP186" s="211">
        <f t="shared" si="47"/>
        <v>69</v>
      </c>
      <c r="AQ186" s="242">
        <f t="shared" si="48"/>
        <v>9898</v>
      </c>
      <c r="AR186" s="178">
        <v>157</v>
      </c>
      <c r="AS186" s="243">
        <v>0</v>
      </c>
      <c r="AT186" s="242">
        <f t="shared" si="41"/>
        <v>0</v>
      </c>
      <c r="AU186" s="178">
        <v>157</v>
      </c>
      <c r="AV186" s="244">
        <f t="shared" si="42"/>
        <v>5831.2</v>
      </c>
      <c r="AW186" s="244">
        <f t="shared" si="49"/>
        <v>0</v>
      </c>
      <c r="AX186" s="213">
        <f t="shared" si="43"/>
        <v>0</v>
      </c>
      <c r="AZ186" s="194">
        <v>350003</v>
      </c>
      <c r="BA186" s="195" t="s">
        <v>602</v>
      </c>
      <c r="BB186" s="196">
        <v>7690</v>
      </c>
      <c r="BC186" s="197">
        <f>IF(C186="arrendamiento",BB186/Costo!$C$27,'Precios R9 (2023)'!BB186)</f>
        <v>7690</v>
      </c>
      <c r="BD186" s="197">
        <f t="shared" si="36"/>
        <v>1461.1</v>
      </c>
      <c r="BE186" s="197">
        <f t="shared" si="50"/>
        <v>0</v>
      </c>
    </row>
    <row r="187" spans="1:57" s="181" customFormat="1" ht="18.75" customHeight="1">
      <c r="A187" s="178">
        <v>158</v>
      </c>
      <c r="B187" s="179" t="s">
        <v>418</v>
      </c>
      <c r="C187" s="178" t="s">
        <v>369</v>
      </c>
      <c r="D187" s="183">
        <v>10789</v>
      </c>
      <c r="E187" s="183">
        <v>13663</v>
      </c>
      <c r="F187" s="183">
        <v>10262</v>
      </c>
      <c r="G187" s="183">
        <v>12226</v>
      </c>
      <c r="H187" s="183">
        <v>10662</v>
      </c>
      <c r="I187" s="183">
        <v>15484</v>
      </c>
      <c r="J187" s="183">
        <v>9615</v>
      </c>
      <c r="K187" s="183">
        <v>15521</v>
      </c>
      <c r="L187" s="183">
        <v>19004</v>
      </c>
      <c r="M187" s="183">
        <v>9163</v>
      </c>
      <c r="N187" s="183">
        <v>8766</v>
      </c>
      <c r="O187" s="183">
        <v>9955</v>
      </c>
      <c r="P187" s="183">
        <v>16287</v>
      </c>
      <c r="Q187" s="183">
        <v>15292</v>
      </c>
      <c r="R187" s="183">
        <v>12692</v>
      </c>
      <c r="S187" s="183">
        <v>14592</v>
      </c>
      <c r="T187" s="183">
        <v>20905</v>
      </c>
      <c r="U187" s="183">
        <v>16235</v>
      </c>
      <c r="V187" s="183">
        <v>11844</v>
      </c>
      <c r="W187" s="183">
        <v>11106</v>
      </c>
      <c r="X187" s="183">
        <v>12620</v>
      </c>
      <c r="Y187" s="183">
        <v>7448</v>
      </c>
      <c r="Z187" s="183">
        <v>14423</v>
      </c>
      <c r="AA187" s="183">
        <v>13461</v>
      </c>
      <c r="AB187" s="183">
        <v>15622</v>
      </c>
      <c r="AC187" s="183">
        <v>15746</v>
      </c>
      <c r="AD187" s="183">
        <v>9138</v>
      </c>
      <c r="AG187" s="226">
        <f t="shared" si="37"/>
        <v>20905</v>
      </c>
      <c r="AH187" s="226">
        <f t="shared" si="38"/>
        <v>7448</v>
      </c>
      <c r="AI187" s="226">
        <f t="shared" si="44"/>
        <v>5958.4</v>
      </c>
      <c r="AJ187" s="227">
        <f t="shared" si="39"/>
        <v>0.34973262032085561</v>
      </c>
      <c r="AK187" s="226">
        <f t="shared" si="45"/>
        <v>5586</v>
      </c>
      <c r="AL187" s="227">
        <f t="shared" si="40"/>
        <v>0.39037433155080214</v>
      </c>
      <c r="AN187" s="210" t="b">
        <f t="shared" si="46"/>
        <v>0</v>
      </c>
      <c r="AO187" s="210" t="b">
        <f t="shared" si="51"/>
        <v>0</v>
      </c>
      <c r="AP187" s="211">
        <f t="shared" si="47"/>
        <v>69</v>
      </c>
      <c r="AQ187" s="242">
        <f t="shared" si="48"/>
        <v>9898</v>
      </c>
      <c r="AR187" s="178">
        <v>158</v>
      </c>
      <c r="AS187" s="243">
        <v>0</v>
      </c>
      <c r="AT187" s="242">
        <f t="shared" si="41"/>
        <v>0</v>
      </c>
      <c r="AU187" s="178">
        <v>158</v>
      </c>
      <c r="AV187" s="244">
        <f t="shared" si="42"/>
        <v>5958.4</v>
      </c>
      <c r="AW187" s="244">
        <f t="shared" si="49"/>
        <v>0</v>
      </c>
      <c r="AX187" s="213">
        <f t="shared" si="43"/>
        <v>0</v>
      </c>
      <c r="AZ187" s="194">
        <v>350003</v>
      </c>
      <c r="BA187" s="195" t="s">
        <v>602</v>
      </c>
      <c r="BB187" s="196">
        <v>7690</v>
      </c>
      <c r="BC187" s="197">
        <f>IF(C187="arrendamiento",BB187/Costo!$C$27,'Precios R9 (2023)'!BB187)</f>
        <v>7690</v>
      </c>
      <c r="BD187" s="197">
        <f t="shared" si="36"/>
        <v>1461.1</v>
      </c>
      <c r="BE187" s="197">
        <f t="shared" si="50"/>
        <v>0</v>
      </c>
    </row>
    <row r="188" spans="1:57" s="181" customFormat="1" ht="18.75" customHeight="1">
      <c r="A188" s="178">
        <v>159</v>
      </c>
      <c r="B188" s="179" t="s">
        <v>211</v>
      </c>
      <c r="C188" s="178" t="s">
        <v>369</v>
      </c>
      <c r="D188" s="183">
        <v>4830</v>
      </c>
      <c r="E188" s="183">
        <v>6618</v>
      </c>
      <c r="F188" s="183">
        <v>4738</v>
      </c>
      <c r="G188" s="183">
        <v>4425</v>
      </c>
      <c r="H188" s="183">
        <v>4887</v>
      </c>
      <c r="I188" s="183">
        <v>7468</v>
      </c>
      <c r="J188" s="183">
        <v>7918</v>
      </c>
      <c r="K188" s="183">
        <v>14243</v>
      </c>
      <c r="L188" s="183">
        <v>6285</v>
      </c>
      <c r="M188" s="183">
        <v>4231</v>
      </c>
      <c r="N188" s="183">
        <v>4185</v>
      </c>
      <c r="O188" s="183">
        <v>7353</v>
      </c>
      <c r="P188" s="183">
        <v>8018</v>
      </c>
      <c r="Q188" s="183">
        <v>7377</v>
      </c>
      <c r="R188" s="183">
        <v>2130</v>
      </c>
      <c r="S188" s="183">
        <v>8597</v>
      </c>
      <c r="T188" s="183">
        <v>6914</v>
      </c>
      <c r="U188" s="183">
        <v>8884</v>
      </c>
      <c r="V188" s="183">
        <v>5713</v>
      </c>
      <c r="W188" s="183">
        <v>6417</v>
      </c>
      <c r="X188" s="183">
        <v>4898</v>
      </c>
      <c r="Y188" s="183">
        <v>2248</v>
      </c>
      <c r="Z188" s="183">
        <v>9332</v>
      </c>
      <c r="AA188" s="183">
        <v>6147</v>
      </c>
      <c r="AB188" s="183">
        <v>7568</v>
      </c>
      <c r="AC188" s="183">
        <v>12124</v>
      </c>
      <c r="AD188" s="183">
        <v>2417</v>
      </c>
      <c r="AG188" s="226">
        <f t="shared" si="37"/>
        <v>14243</v>
      </c>
      <c r="AH188" s="226">
        <f t="shared" si="38"/>
        <v>2130</v>
      </c>
      <c r="AI188" s="226">
        <f t="shared" si="44"/>
        <v>1704</v>
      </c>
      <c r="AJ188" s="227">
        <f t="shared" si="39"/>
        <v>0.59725833136374384</v>
      </c>
      <c r="AK188" s="226">
        <f t="shared" si="45"/>
        <v>1597.5</v>
      </c>
      <c r="AL188" s="227">
        <f t="shared" si="40"/>
        <v>0.62242968565350987</v>
      </c>
      <c r="AN188" s="210" t="b">
        <f t="shared" si="46"/>
        <v>0</v>
      </c>
      <c r="AO188" s="210" t="b">
        <f t="shared" si="51"/>
        <v>0</v>
      </c>
      <c r="AP188" s="211">
        <f t="shared" si="47"/>
        <v>69</v>
      </c>
      <c r="AQ188" s="242">
        <f t="shared" si="48"/>
        <v>9898</v>
      </c>
      <c r="AR188" s="178">
        <v>159</v>
      </c>
      <c r="AS188" s="243">
        <v>1</v>
      </c>
      <c r="AT188" s="242">
        <f t="shared" si="41"/>
        <v>2130</v>
      </c>
      <c r="AU188" s="178">
        <v>159</v>
      </c>
      <c r="AV188" s="244">
        <f t="shared" si="42"/>
        <v>1704</v>
      </c>
      <c r="AW188" s="244">
        <f t="shared" si="49"/>
        <v>1704</v>
      </c>
      <c r="AX188" s="213">
        <f t="shared" si="43"/>
        <v>0.59725833136374384</v>
      </c>
      <c r="AZ188" s="194">
        <v>380030</v>
      </c>
      <c r="BA188" s="195" t="s">
        <v>603</v>
      </c>
      <c r="BB188" s="196">
        <v>3740</v>
      </c>
      <c r="BC188" s="197">
        <f>IF(C188="arrendamiento",BB188/Costo!$C$27,'Precios R9 (2023)'!BB188)</f>
        <v>3740</v>
      </c>
      <c r="BD188" s="197">
        <f t="shared" si="36"/>
        <v>710.6</v>
      </c>
      <c r="BE188" s="197">
        <f t="shared" si="50"/>
        <v>4450.6000000000004</v>
      </c>
    </row>
    <row r="189" spans="1:57" s="181" customFormat="1" ht="18.75" customHeight="1">
      <c r="A189" s="178">
        <v>160</v>
      </c>
      <c r="B189" s="179" t="s">
        <v>119</v>
      </c>
      <c r="C189" s="178" t="s">
        <v>369</v>
      </c>
      <c r="D189" s="183">
        <v>2916</v>
      </c>
      <c r="E189" s="183">
        <v>3210</v>
      </c>
      <c r="F189" s="183">
        <v>1862</v>
      </c>
      <c r="G189" s="183">
        <v>3890</v>
      </c>
      <c r="H189" s="183">
        <v>2882</v>
      </c>
      <c r="I189" s="183">
        <v>4214</v>
      </c>
      <c r="J189" s="183">
        <v>2715</v>
      </c>
      <c r="K189" s="183">
        <v>3794</v>
      </c>
      <c r="L189" s="183">
        <v>1894</v>
      </c>
      <c r="M189" s="183">
        <v>1663</v>
      </c>
      <c r="N189" s="183">
        <v>1748</v>
      </c>
      <c r="O189" s="183">
        <v>2262</v>
      </c>
      <c r="P189" s="183">
        <v>3283</v>
      </c>
      <c r="Q189" s="183">
        <v>4161</v>
      </c>
      <c r="R189" s="183">
        <v>2757</v>
      </c>
      <c r="S189" s="183">
        <v>3733</v>
      </c>
      <c r="T189" s="183">
        <v>2083</v>
      </c>
      <c r="U189" s="183">
        <v>3735</v>
      </c>
      <c r="V189" s="183">
        <v>3223</v>
      </c>
      <c r="W189" s="183">
        <v>2854</v>
      </c>
      <c r="X189" s="183">
        <v>3702</v>
      </c>
      <c r="Y189" s="183">
        <v>1963</v>
      </c>
      <c r="Z189" s="183">
        <v>3733</v>
      </c>
      <c r="AA189" s="183">
        <v>3072</v>
      </c>
      <c r="AB189" s="183">
        <v>4253</v>
      </c>
      <c r="AC189" s="183">
        <v>4284</v>
      </c>
      <c r="AD189" s="183">
        <v>2764</v>
      </c>
      <c r="AG189" s="226">
        <f t="shared" si="37"/>
        <v>4284</v>
      </c>
      <c r="AH189" s="226">
        <f t="shared" si="38"/>
        <v>1663</v>
      </c>
      <c r="AI189" s="226">
        <f t="shared" si="44"/>
        <v>1330.4</v>
      </c>
      <c r="AJ189" s="227">
        <f t="shared" si="39"/>
        <v>0.19999999999999996</v>
      </c>
      <c r="AK189" s="226">
        <f t="shared" si="45"/>
        <v>1247.25</v>
      </c>
      <c r="AL189" s="227">
        <f t="shared" si="40"/>
        <v>0.25</v>
      </c>
      <c r="AN189" s="210" t="b">
        <f t="shared" si="46"/>
        <v>0</v>
      </c>
      <c r="AO189" s="210" t="b">
        <f t="shared" si="51"/>
        <v>0</v>
      </c>
      <c r="AP189" s="211">
        <f t="shared" si="47"/>
        <v>69</v>
      </c>
      <c r="AQ189" s="242">
        <f t="shared" si="48"/>
        <v>9898</v>
      </c>
      <c r="AR189" s="178">
        <v>160</v>
      </c>
      <c r="AS189" s="243">
        <v>2</v>
      </c>
      <c r="AT189" s="242">
        <f t="shared" si="41"/>
        <v>3326</v>
      </c>
      <c r="AU189" s="178">
        <v>160</v>
      </c>
      <c r="AV189" s="244">
        <f t="shared" si="42"/>
        <v>1330.4</v>
      </c>
      <c r="AW189" s="244">
        <f t="shared" si="49"/>
        <v>2660.8</v>
      </c>
      <c r="AX189" s="213">
        <f t="shared" si="43"/>
        <v>0.19999999999999996</v>
      </c>
      <c r="AZ189" s="194">
        <v>470014</v>
      </c>
      <c r="BA189" s="195" t="s">
        <v>604</v>
      </c>
      <c r="BB189" s="196">
        <v>1810</v>
      </c>
      <c r="BC189" s="197">
        <f>IF(C189="arrendamiento",BB189/Costo!$C$27,'Precios R9 (2023)'!BB189)</f>
        <v>1810</v>
      </c>
      <c r="BD189" s="197">
        <f t="shared" si="36"/>
        <v>343.9</v>
      </c>
      <c r="BE189" s="197">
        <f t="shared" si="50"/>
        <v>4307.8</v>
      </c>
    </row>
    <row r="190" spans="1:57" s="181" customFormat="1" ht="18.75" customHeight="1">
      <c r="A190" s="178">
        <v>161</v>
      </c>
      <c r="B190" s="179" t="s">
        <v>120</v>
      </c>
      <c r="C190" s="178" t="s">
        <v>369</v>
      </c>
      <c r="D190" s="183">
        <v>2862</v>
      </c>
      <c r="E190" s="183">
        <v>4500</v>
      </c>
      <c r="F190" s="183">
        <v>2787</v>
      </c>
      <c r="G190" s="183">
        <v>2584</v>
      </c>
      <c r="H190" s="183">
        <v>2896</v>
      </c>
      <c r="I190" s="183">
        <v>4335</v>
      </c>
      <c r="J190" s="183">
        <v>3054</v>
      </c>
      <c r="K190" s="183">
        <v>12928</v>
      </c>
      <c r="L190" s="183">
        <v>2262</v>
      </c>
      <c r="M190" s="183">
        <v>2489</v>
      </c>
      <c r="N190" s="183">
        <v>3394</v>
      </c>
      <c r="O190" s="183">
        <v>3394</v>
      </c>
      <c r="P190" s="183">
        <v>3995</v>
      </c>
      <c r="Q190" s="183">
        <v>4282</v>
      </c>
      <c r="R190" s="183">
        <v>2605</v>
      </c>
      <c r="S190" s="183">
        <v>3733</v>
      </c>
      <c r="T190" s="183">
        <v>2738</v>
      </c>
      <c r="U190" s="183">
        <v>5654</v>
      </c>
      <c r="V190" s="183">
        <v>3317</v>
      </c>
      <c r="W190" s="183">
        <v>2683</v>
      </c>
      <c r="X190" s="183">
        <v>2861</v>
      </c>
      <c r="Y190" s="183">
        <v>2405</v>
      </c>
      <c r="Z190" s="183">
        <v>3394</v>
      </c>
      <c r="AA190" s="183">
        <v>3225</v>
      </c>
      <c r="AB190" s="183">
        <v>4378</v>
      </c>
      <c r="AC190" s="183">
        <v>4409</v>
      </c>
      <c r="AD190" s="183">
        <v>3054</v>
      </c>
      <c r="AG190" s="226">
        <f t="shared" si="37"/>
        <v>12928</v>
      </c>
      <c r="AH190" s="226">
        <f t="shared" si="38"/>
        <v>2262</v>
      </c>
      <c r="AI190" s="226">
        <f t="shared" si="44"/>
        <v>1809.6</v>
      </c>
      <c r="AJ190" s="227">
        <f t="shared" si="39"/>
        <v>0.27296102852551229</v>
      </c>
      <c r="AK190" s="226">
        <f t="shared" si="45"/>
        <v>1696.5</v>
      </c>
      <c r="AL190" s="227">
        <f t="shared" si="40"/>
        <v>0.31840096424266773</v>
      </c>
      <c r="AN190" s="210" t="b">
        <f t="shared" si="46"/>
        <v>0</v>
      </c>
      <c r="AO190" s="210" t="b">
        <f t="shared" si="51"/>
        <v>0</v>
      </c>
      <c r="AP190" s="211">
        <f t="shared" si="47"/>
        <v>69</v>
      </c>
      <c r="AQ190" s="242">
        <f t="shared" si="48"/>
        <v>9898</v>
      </c>
      <c r="AR190" s="178">
        <v>161</v>
      </c>
      <c r="AS190" s="243">
        <v>0</v>
      </c>
      <c r="AT190" s="242">
        <f t="shared" si="41"/>
        <v>0</v>
      </c>
      <c r="AU190" s="178">
        <v>161</v>
      </c>
      <c r="AV190" s="244">
        <f t="shared" si="42"/>
        <v>1809.6</v>
      </c>
      <c r="AW190" s="244">
        <f t="shared" si="49"/>
        <v>0</v>
      </c>
      <c r="AX190" s="213">
        <f t="shared" si="43"/>
        <v>0</v>
      </c>
      <c r="AZ190" s="194">
        <v>380038</v>
      </c>
      <c r="BA190" s="195" t="s">
        <v>677</v>
      </c>
      <c r="BB190" s="196">
        <v>2540</v>
      </c>
      <c r="BC190" s="197">
        <f>IF(C190="arrendamiento",BB190/Costo!$C$27,'Precios R9 (2023)'!BB190)</f>
        <v>2540</v>
      </c>
      <c r="BD190" s="197">
        <f t="shared" si="36"/>
        <v>482.6</v>
      </c>
      <c r="BE190" s="197">
        <f t="shared" si="50"/>
        <v>0</v>
      </c>
    </row>
    <row r="191" spans="1:57" s="181" customFormat="1" ht="18.75" customHeight="1">
      <c r="A191" s="178">
        <v>162</v>
      </c>
      <c r="B191" s="179" t="s">
        <v>121</v>
      </c>
      <c r="C191" s="178" t="s">
        <v>369</v>
      </c>
      <c r="D191" s="183">
        <v>3077</v>
      </c>
      <c r="E191" s="183">
        <v>5283</v>
      </c>
      <c r="F191" s="183">
        <v>3395</v>
      </c>
      <c r="G191" s="183">
        <v>3119</v>
      </c>
      <c r="H191" s="183">
        <v>3041</v>
      </c>
      <c r="I191" s="183">
        <v>4588</v>
      </c>
      <c r="J191" s="183">
        <v>3507</v>
      </c>
      <c r="K191" s="183">
        <v>13797</v>
      </c>
      <c r="L191" s="183">
        <v>2262</v>
      </c>
      <c r="M191" s="183">
        <v>3032</v>
      </c>
      <c r="N191" s="183">
        <v>3959</v>
      </c>
      <c r="O191" s="183">
        <v>3620</v>
      </c>
      <c r="P191" s="183">
        <v>4688</v>
      </c>
      <c r="Q191" s="183">
        <v>4533</v>
      </c>
      <c r="R191" s="183">
        <v>3380</v>
      </c>
      <c r="S191" s="183">
        <v>4864</v>
      </c>
      <c r="T191" s="183">
        <v>3335</v>
      </c>
      <c r="U191" s="183">
        <v>6461</v>
      </c>
      <c r="V191" s="183">
        <v>3510</v>
      </c>
      <c r="W191" s="183">
        <v>3228</v>
      </c>
      <c r="X191" s="183">
        <v>3365</v>
      </c>
      <c r="Y191" s="183">
        <v>2540</v>
      </c>
      <c r="Z191" s="183">
        <v>4072</v>
      </c>
      <c r="AA191" s="183">
        <v>3805</v>
      </c>
      <c r="AB191" s="183">
        <v>4661</v>
      </c>
      <c r="AC191" s="183">
        <v>4667</v>
      </c>
      <c r="AD191" s="183">
        <v>3554</v>
      </c>
      <c r="AG191" s="226">
        <f t="shared" si="37"/>
        <v>13797</v>
      </c>
      <c r="AH191" s="226">
        <f t="shared" si="38"/>
        <v>2262</v>
      </c>
      <c r="AI191" s="226">
        <f t="shared" si="44"/>
        <v>1809.6</v>
      </c>
      <c r="AJ191" s="227">
        <f t="shared" si="39"/>
        <v>0.4031662269129288</v>
      </c>
      <c r="AK191" s="226">
        <f t="shared" si="45"/>
        <v>1696.5</v>
      </c>
      <c r="AL191" s="227">
        <f t="shared" si="40"/>
        <v>0.44046833773087068</v>
      </c>
      <c r="AN191" s="210" t="b">
        <f t="shared" si="46"/>
        <v>0</v>
      </c>
      <c r="AO191" s="210" t="b">
        <f t="shared" si="51"/>
        <v>0</v>
      </c>
      <c r="AP191" s="211">
        <f t="shared" si="47"/>
        <v>69</v>
      </c>
      <c r="AQ191" s="242">
        <f t="shared" si="48"/>
        <v>9898</v>
      </c>
      <c r="AR191" s="178">
        <v>162</v>
      </c>
      <c r="AS191" s="243">
        <v>2</v>
      </c>
      <c r="AT191" s="242">
        <f t="shared" si="41"/>
        <v>4524</v>
      </c>
      <c r="AU191" s="178">
        <v>162</v>
      </c>
      <c r="AV191" s="244">
        <f t="shared" si="42"/>
        <v>1809.6</v>
      </c>
      <c r="AW191" s="244">
        <f t="shared" si="49"/>
        <v>3619.2</v>
      </c>
      <c r="AX191" s="213">
        <f t="shared" si="43"/>
        <v>0.4031662269129288</v>
      </c>
      <c r="AZ191" s="194">
        <v>380037</v>
      </c>
      <c r="BA191" s="195" t="s">
        <v>678</v>
      </c>
      <c r="BB191" s="196">
        <v>3170</v>
      </c>
      <c r="BC191" s="197">
        <f>IF(C191="arrendamiento",BB191/Costo!$C$27,'Precios R9 (2023)'!BB191)</f>
        <v>3170</v>
      </c>
      <c r="BD191" s="197">
        <f t="shared" si="36"/>
        <v>602.29999999999995</v>
      </c>
      <c r="BE191" s="197">
        <f t="shared" si="50"/>
        <v>7544.6</v>
      </c>
    </row>
    <row r="192" spans="1:57" s="181" customFormat="1" ht="18.75" customHeight="1">
      <c r="A192" s="178">
        <v>163</v>
      </c>
      <c r="B192" s="179" t="s">
        <v>122</v>
      </c>
      <c r="C192" s="178" t="s">
        <v>369</v>
      </c>
      <c r="D192" s="183">
        <v>4293</v>
      </c>
      <c r="E192" s="183">
        <v>7535</v>
      </c>
      <c r="F192" s="183">
        <v>5663</v>
      </c>
      <c r="G192" s="183">
        <v>5311</v>
      </c>
      <c r="H192" s="183">
        <v>4344</v>
      </c>
      <c r="I192" s="183">
        <v>5853</v>
      </c>
      <c r="J192" s="183">
        <v>5995</v>
      </c>
      <c r="K192" s="183">
        <v>16160</v>
      </c>
      <c r="L192" s="183">
        <v>2262</v>
      </c>
      <c r="M192" s="183">
        <v>5056</v>
      </c>
      <c r="N192" s="183">
        <v>4525</v>
      </c>
      <c r="O192" s="183">
        <v>4977</v>
      </c>
      <c r="P192" s="183">
        <v>6717</v>
      </c>
      <c r="Q192" s="183">
        <v>5780</v>
      </c>
      <c r="R192" s="183">
        <v>5470</v>
      </c>
      <c r="S192" s="183">
        <v>5882</v>
      </c>
      <c r="T192" s="183">
        <v>5562</v>
      </c>
      <c r="U192" s="183">
        <v>8723</v>
      </c>
      <c r="V192" s="183">
        <v>4477</v>
      </c>
      <c r="W192" s="183">
        <v>3416</v>
      </c>
      <c r="X192" s="183">
        <v>5015</v>
      </c>
      <c r="Y192" s="183">
        <v>4309</v>
      </c>
      <c r="Z192" s="183">
        <v>4581</v>
      </c>
      <c r="AA192" s="183">
        <v>5729</v>
      </c>
      <c r="AB192" s="183">
        <v>5939</v>
      </c>
      <c r="AC192" s="183">
        <v>5952</v>
      </c>
      <c r="AD192" s="183">
        <v>6530</v>
      </c>
      <c r="AG192" s="226">
        <f t="shared" si="37"/>
        <v>16160</v>
      </c>
      <c r="AH192" s="226">
        <f t="shared" si="38"/>
        <v>2262</v>
      </c>
      <c r="AI192" s="226">
        <f t="shared" si="44"/>
        <v>1809.6</v>
      </c>
      <c r="AJ192" s="227">
        <f t="shared" si="39"/>
        <v>0.6420886075949368</v>
      </c>
      <c r="AK192" s="226">
        <f t="shared" si="45"/>
        <v>1696.5</v>
      </c>
      <c r="AL192" s="227">
        <f t="shared" si="40"/>
        <v>0.66445806962025311</v>
      </c>
      <c r="AN192" s="210" t="b">
        <f t="shared" si="46"/>
        <v>0</v>
      </c>
      <c r="AO192" s="210" t="b">
        <f t="shared" si="51"/>
        <v>0</v>
      </c>
      <c r="AP192" s="211">
        <f t="shared" si="47"/>
        <v>69</v>
      </c>
      <c r="AQ192" s="242">
        <f t="shared" si="48"/>
        <v>9898</v>
      </c>
      <c r="AR192" s="178">
        <v>163</v>
      </c>
      <c r="AS192" s="243">
        <v>0</v>
      </c>
      <c r="AT192" s="242">
        <f t="shared" si="41"/>
        <v>0</v>
      </c>
      <c r="AU192" s="178">
        <v>163</v>
      </c>
      <c r="AV192" s="244">
        <f t="shared" si="42"/>
        <v>1809.6</v>
      </c>
      <c r="AW192" s="244">
        <f t="shared" si="49"/>
        <v>0</v>
      </c>
      <c r="AX192" s="213">
        <f t="shared" si="43"/>
        <v>0</v>
      </c>
      <c r="AZ192" s="194">
        <v>380039</v>
      </c>
      <c r="BA192" s="195" t="s">
        <v>679</v>
      </c>
      <c r="BB192" s="196">
        <v>4870</v>
      </c>
      <c r="BC192" s="197">
        <f>IF(C192="arrendamiento",BB192/Costo!$C$27,'Precios R9 (2023)'!BB192)</f>
        <v>4870</v>
      </c>
      <c r="BD192" s="197">
        <f t="shared" si="36"/>
        <v>925.3</v>
      </c>
      <c r="BE192" s="197">
        <f t="shared" si="50"/>
        <v>0</v>
      </c>
    </row>
    <row r="193" spans="1:57" s="181" customFormat="1" ht="18.75" customHeight="1">
      <c r="A193" s="178">
        <v>164</v>
      </c>
      <c r="B193" s="179" t="s">
        <v>419</v>
      </c>
      <c r="C193" s="178" t="s">
        <v>369</v>
      </c>
      <c r="D193" s="183">
        <v>8975</v>
      </c>
      <c r="E193" s="183">
        <v>6421</v>
      </c>
      <c r="F193" s="183">
        <v>5749</v>
      </c>
      <c r="G193" s="183">
        <v>9623</v>
      </c>
      <c r="H193" s="183">
        <v>8869</v>
      </c>
      <c r="I193" s="183">
        <v>14573</v>
      </c>
      <c r="J193" s="183">
        <v>6222</v>
      </c>
      <c r="K193" s="183">
        <v>13089</v>
      </c>
      <c r="L193" s="183">
        <v>4299</v>
      </c>
      <c r="M193" s="183">
        <v>5133</v>
      </c>
      <c r="N193" s="183">
        <v>3620</v>
      </c>
      <c r="O193" s="183">
        <v>8032</v>
      </c>
      <c r="P193" s="183">
        <v>11312</v>
      </c>
      <c r="Q193" s="183">
        <v>14391</v>
      </c>
      <c r="R193" s="183">
        <v>10041</v>
      </c>
      <c r="S193" s="183">
        <v>12669</v>
      </c>
      <c r="T193" s="183">
        <v>4728</v>
      </c>
      <c r="U193" s="183">
        <v>12923</v>
      </c>
      <c r="V193" s="183">
        <v>11148</v>
      </c>
      <c r="W193" s="183">
        <v>10363</v>
      </c>
      <c r="X193" s="183">
        <v>5049</v>
      </c>
      <c r="Y193" s="183">
        <v>1404</v>
      </c>
      <c r="Z193" s="183">
        <v>13574</v>
      </c>
      <c r="AA193" s="183">
        <v>7203</v>
      </c>
      <c r="AB193" s="183">
        <v>14762</v>
      </c>
      <c r="AC193" s="183">
        <v>14819</v>
      </c>
      <c r="AD193" s="183">
        <v>11764</v>
      </c>
      <c r="AG193" s="226">
        <f t="shared" si="37"/>
        <v>14819</v>
      </c>
      <c r="AH193" s="226">
        <f t="shared" si="38"/>
        <v>1404</v>
      </c>
      <c r="AI193" s="226">
        <f t="shared" si="44"/>
        <v>1123.2</v>
      </c>
      <c r="AJ193" s="227">
        <f t="shared" si="39"/>
        <v>0.7811805961426066</v>
      </c>
      <c r="AK193" s="226">
        <f t="shared" si="45"/>
        <v>1053</v>
      </c>
      <c r="AL193" s="227">
        <f t="shared" si="40"/>
        <v>0.79485680888369381</v>
      </c>
      <c r="AN193" s="210" t="b">
        <f t="shared" si="46"/>
        <v>0</v>
      </c>
      <c r="AO193" s="210" t="b">
        <f t="shared" si="51"/>
        <v>0</v>
      </c>
      <c r="AP193" s="211">
        <f t="shared" si="47"/>
        <v>69</v>
      </c>
      <c r="AQ193" s="242">
        <f t="shared" si="48"/>
        <v>9898</v>
      </c>
      <c r="AR193" s="178">
        <v>164</v>
      </c>
      <c r="AS193" s="243">
        <v>0</v>
      </c>
      <c r="AT193" s="242">
        <f t="shared" si="41"/>
        <v>0</v>
      </c>
      <c r="AU193" s="178">
        <v>164</v>
      </c>
      <c r="AV193" s="244">
        <f t="shared" si="42"/>
        <v>1123.2</v>
      </c>
      <c r="AW193" s="244">
        <f t="shared" si="49"/>
        <v>0</v>
      </c>
      <c r="AX193" s="213">
        <f t="shared" si="43"/>
        <v>0</v>
      </c>
      <c r="AZ193" s="194"/>
      <c r="BA193" s="195"/>
      <c r="BB193" s="196">
        <v>4538</v>
      </c>
      <c r="BC193" s="197">
        <f>IF(C193="arrendamiento",BB193/Costo!$C$27,'Precios R9 (2023)'!BB193)</f>
        <v>4538</v>
      </c>
      <c r="BD193" s="197">
        <f t="shared" si="36"/>
        <v>862.22</v>
      </c>
      <c r="BE193" s="197">
        <f t="shared" si="50"/>
        <v>0</v>
      </c>
    </row>
    <row r="194" spans="1:57" s="181" customFormat="1" ht="18.75" customHeight="1">
      <c r="A194" s="178">
        <v>165</v>
      </c>
      <c r="B194" s="179" t="s">
        <v>123</v>
      </c>
      <c r="C194" s="178" t="s">
        <v>369</v>
      </c>
      <c r="D194" s="183">
        <v>18038</v>
      </c>
      <c r="E194" s="183">
        <v>15321</v>
      </c>
      <c r="F194" s="183">
        <v>13088</v>
      </c>
      <c r="G194" s="183">
        <v>18308</v>
      </c>
      <c r="H194" s="183">
        <v>18254</v>
      </c>
      <c r="I194" s="183">
        <v>21856</v>
      </c>
      <c r="J194" s="183">
        <v>23755</v>
      </c>
      <c r="K194" s="183">
        <v>17776</v>
      </c>
      <c r="L194" s="183">
        <v>14479</v>
      </c>
      <c r="M194" s="183">
        <v>11685</v>
      </c>
      <c r="N194" s="183">
        <v>9625</v>
      </c>
      <c r="O194" s="183">
        <v>15837</v>
      </c>
      <c r="P194" s="183">
        <v>20588</v>
      </c>
      <c r="Q194" s="183">
        <v>21583</v>
      </c>
      <c r="R194" s="183">
        <v>16764</v>
      </c>
      <c r="S194" s="183">
        <v>17986</v>
      </c>
      <c r="T194" s="183">
        <v>15927</v>
      </c>
      <c r="U194" s="183">
        <v>19382</v>
      </c>
      <c r="V194" s="183">
        <v>16719</v>
      </c>
      <c r="W194" s="183">
        <v>13729</v>
      </c>
      <c r="X194" s="183">
        <v>14140</v>
      </c>
      <c r="Y194" s="183">
        <v>13930</v>
      </c>
      <c r="Z194" s="183">
        <v>14592</v>
      </c>
      <c r="AA194" s="183">
        <v>20029</v>
      </c>
      <c r="AB194" s="183">
        <v>22126</v>
      </c>
      <c r="AC194" s="183">
        <v>22225</v>
      </c>
      <c r="AD194" s="183">
        <v>15835</v>
      </c>
      <c r="AG194" s="226">
        <f t="shared" si="37"/>
        <v>23755</v>
      </c>
      <c r="AH194" s="226">
        <f t="shared" si="38"/>
        <v>9625</v>
      </c>
      <c r="AI194" s="226">
        <f t="shared" si="44"/>
        <v>7700</v>
      </c>
      <c r="AJ194" s="227">
        <f t="shared" si="39"/>
        <v>0.34103551561831402</v>
      </c>
      <c r="AK194" s="226">
        <f t="shared" si="45"/>
        <v>7218.75</v>
      </c>
      <c r="AL194" s="227">
        <f t="shared" si="40"/>
        <v>0.3822207958921694</v>
      </c>
      <c r="AN194" s="210" t="b">
        <f t="shared" si="46"/>
        <v>0</v>
      </c>
      <c r="AO194" s="210" t="b">
        <f t="shared" si="51"/>
        <v>0</v>
      </c>
      <c r="AP194" s="211">
        <f t="shared" si="47"/>
        <v>69</v>
      </c>
      <c r="AQ194" s="242">
        <f t="shared" si="48"/>
        <v>9898</v>
      </c>
      <c r="AR194" s="178">
        <v>165</v>
      </c>
      <c r="AS194" s="243">
        <v>0</v>
      </c>
      <c r="AT194" s="242">
        <f t="shared" si="41"/>
        <v>0</v>
      </c>
      <c r="AU194" s="178">
        <v>165</v>
      </c>
      <c r="AV194" s="244">
        <f t="shared" si="42"/>
        <v>7700</v>
      </c>
      <c r="AW194" s="244">
        <f t="shared" si="49"/>
        <v>0</v>
      </c>
      <c r="AX194" s="213">
        <f t="shared" si="43"/>
        <v>0</v>
      </c>
      <c r="AZ194" s="194">
        <v>370039</v>
      </c>
      <c r="BA194" s="195" t="s">
        <v>680</v>
      </c>
      <c r="BB194" s="196">
        <v>11470</v>
      </c>
      <c r="BC194" s="197">
        <f>IF(C194="arrendamiento",BB194/Costo!$C$27,'Precios R9 (2023)'!BB194)</f>
        <v>11470</v>
      </c>
      <c r="BD194" s="197">
        <f t="shared" si="36"/>
        <v>2179.3000000000002</v>
      </c>
      <c r="BE194" s="197">
        <f t="shared" si="50"/>
        <v>0</v>
      </c>
    </row>
    <row r="195" spans="1:57" s="181" customFormat="1" ht="18.75" customHeight="1">
      <c r="A195" s="178">
        <v>166</v>
      </c>
      <c r="B195" s="179" t="s">
        <v>124</v>
      </c>
      <c r="C195" s="178" t="s">
        <v>369</v>
      </c>
      <c r="D195" s="183">
        <v>53240</v>
      </c>
      <c r="E195" s="183">
        <v>39680</v>
      </c>
      <c r="F195" s="183">
        <v>34169</v>
      </c>
      <c r="G195" s="183">
        <v>53729</v>
      </c>
      <c r="H195" s="183">
        <v>52611</v>
      </c>
      <c r="I195" s="183">
        <v>47690</v>
      </c>
      <c r="J195" s="183">
        <v>47510</v>
      </c>
      <c r="K195" s="183">
        <v>55015</v>
      </c>
      <c r="L195" s="183">
        <v>14479</v>
      </c>
      <c r="M195" s="183">
        <v>30508</v>
      </c>
      <c r="N195" s="183">
        <v>33660</v>
      </c>
      <c r="O195" s="183">
        <v>39592</v>
      </c>
      <c r="P195" s="183">
        <v>56673</v>
      </c>
      <c r="Q195" s="183">
        <v>47096</v>
      </c>
      <c r="R195" s="183">
        <v>61647</v>
      </c>
      <c r="S195" s="183">
        <v>47850</v>
      </c>
      <c r="T195" s="183">
        <v>33559</v>
      </c>
      <c r="U195" s="183">
        <v>40538</v>
      </c>
      <c r="V195" s="183">
        <v>36480</v>
      </c>
      <c r="W195" s="183">
        <v>33781</v>
      </c>
      <c r="X195" s="183">
        <v>42420</v>
      </c>
      <c r="Y195" s="183">
        <v>30856</v>
      </c>
      <c r="Z195" s="183">
        <v>37330</v>
      </c>
      <c r="AA195" s="183">
        <v>42526</v>
      </c>
      <c r="AB195" s="183">
        <v>48461</v>
      </c>
      <c r="AC195" s="183">
        <v>48496</v>
      </c>
      <c r="AD195" s="183">
        <v>45591</v>
      </c>
      <c r="AG195" s="226">
        <f t="shared" si="37"/>
        <v>61647</v>
      </c>
      <c r="AH195" s="226">
        <f t="shared" si="38"/>
        <v>14479</v>
      </c>
      <c r="AI195" s="226">
        <f t="shared" si="44"/>
        <v>11583.2</v>
      </c>
      <c r="AJ195" s="227">
        <f t="shared" si="39"/>
        <v>0.62032253835059659</v>
      </c>
      <c r="AK195" s="226">
        <f t="shared" si="45"/>
        <v>10859.25</v>
      </c>
      <c r="AL195" s="227">
        <f t="shared" si="40"/>
        <v>0.64405237970368434</v>
      </c>
      <c r="AN195" s="210" t="b">
        <f t="shared" si="46"/>
        <v>0</v>
      </c>
      <c r="AO195" s="210" t="b">
        <f t="shared" si="51"/>
        <v>0</v>
      </c>
      <c r="AP195" s="211">
        <f t="shared" si="47"/>
        <v>69</v>
      </c>
      <c r="AQ195" s="242">
        <f t="shared" si="48"/>
        <v>9898</v>
      </c>
      <c r="AR195" s="178">
        <v>166</v>
      </c>
      <c r="AS195" s="243">
        <v>0</v>
      </c>
      <c r="AT195" s="242">
        <f t="shared" si="41"/>
        <v>0</v>
      </c>
      <c r="AU195" s="178">
        <v>166</v>
      </c>
      <c r="AV195" s="244">
        <f t="shared" si="42"/>
        <v>11583.2</v>
      </c>
      <c r="AW195" s="244">
        <f t="shared" si="49"/>
        <v>0</v>
      </c>
      <c r="AX195" s="213">
        <f t="shared" si="43"/>
        <v>0</v>
      </c>
      <c r="AZ195" s="194">
        <v>370038</v>
      </c>
      <c r="BA195" s="195" t="s">
        <v>605</v>
      </c>
      <c r="BB195" s="196">
        <v>28920</v>
      </c>
      <c r="BC195" s="197">
        <f>IF(C195="arrendamiento",BB195/Costo!$C$27,'Precios R9 (2023)'!BB195)</f>
        <v>28920</v>
      </c>
      <c r="BD195" s="197">
        <f t="shared" si="36"/>
        <v>5494.8</v>
      </c>
      <c r="BE195" s="197">
        <f t="shared" si="50"/>
        <v>0</v>
      </c>
    </row>
    <row r="196" spans="1:57" s="181" customFormat="1" ht="18.75" customHeight="1">
      <c r="A196" s="178">
        <v>167</v>
      </c>
      <c r="B196" s="179" t="s">
        <v>125</v>
      </c>
      <c r="C196" s="178" t="s">
        <v>369</v>
      </c>
      <c r="D196" s="183">
        <v>5009</v>
      </c>
      <c r="E196" s="183">
        <v>6129</v>
      </c>
      <c r="F196" s="183">
        <v>19057</v>
      </c>
      <c r="G196" s="183">
        <v>5615</v>
      </c>
      <c r="H196" s="183">
        <v>5068</v>
      </c>
      <c r="I196" s="183">
        <v>12572</v>
      </c>
      <c r="J196" s="183">
        <v>16968</v>
      </c>
      <c r="K196" s="183">
        <v>17776</v>
      </c>
      <c r="L196" s="183">
        <v>10068</v>
      </c>
      <c r="M196" s="183">
        <v>17016</v>
      </c>
      <c r="N196" s="183">
        <v>10847</v>
      </c>
      <c r="O196" s="183">
        <v>7013</v>
      </c>
      <c r="P196" s="183">
        <v>9932</v>
      </c>
      <c r="Q196" s="183">
        <v>12415</v>
      </c>
      <c r="R196" s="183">
        <v>35420</v>
      </c>
      <c r="S196" s="183">
        <v>9728</v>
      </c>
      <c r="T196" s="183">
        <v>11074</v>
      </c>
      <c r="U196" s="183">
        <v>10662</v>
      </c>
      <c r="V196" s="183">
        <v>9617</v>
      </c>
      <c r="W196" s="183">
        <v>5732</v>
      </c>
      <c r="X196" s="183">
        <v>3870</v>
      </c>
      <c r="Y196" s="183">
        <v>5654</v>
      </c>
      <c r="Z196" s="183">
        <v>11199</v>
      </c>
      <c r="AA196" s="183">
        <v>10776</v>
      </c>
      <c r="AB196" s="183">
        <v>12715</v>
      </c>
      <c r="AC196" s="183">
        <v>12784</v>
      </c>
      <c r="AD196" s="183">
        <v>17534</v>
      </c>
      <c r="AG196" s="226">
        <f t="shared" si="37"/>
        <v>35420</v>
      </c>
      <c r="AH196" s="226">
        <f t="shared" si="38"/>
        <v>3870</v>
      </c>
      <c r="AI196" s="226">
        <f t="shared" si="44"/>
        <v>3096</v>
      </c>
      <c r="AJ196" s="227">
        <f t="shared" si="39"/>
        <v>0.8180535966149507</v>
      </c>
      <c r="AK196" s="226">
        <f t="shared" si="45"/>
        <v>2902.5</v>
      </c>
      <c r="AL196" s="227">
        <f t="shared" si="40"/>
        <v>0.82942524682651619</v>
      </c>
      <c r="AN196" s="210" t="b">
        <f t="shared" si="46"/>
        <v>0</v>
      </c>
      <c r="AO196" s="210" t="b">
        <f t="shared" si="51"/>
        <v>0</v>
      </c>
      <c r="AP196" s="211">
        <f t="shared" si="47"/>
        <v>69</v>
      </c>
      <c r="AQ196" s="242">
        <f t="shared" si="48"/>
        <v>9898</v>
      </c>
      <c r="AR196" s="178">
        <v>167</v>
      </c>
      <c r="AS196" s="243">
        <v>0</v>
      </c>
      <c r="AT196" s="242">
        <f t="shared" si="41"/>
        <v>0</v>
      </c>
      <c r="AU196" s="178">
        <v>167</v>
      </c>
      <c r="AV196" s="244">
        <f t="shared" si="42"/>
        <v>3096</v>
      </c>
      <c r="AW196" s="244">
        <f t="shared" si="49"/>
        <v>0</v>
      </c>
      <c r="AX196" s="213">
        <f t="shared" si="43"/>
        <v>0</v>
      </c>
      <c r="AZ196" s="194"/>
      <c r="BA196" s="195"/>
      <c r="BB196" s="196">
        <v>15042</v>
      </c>
      <c r="BC196" s="197">
        <f>IF(C196="arrendamiento",BB196/Costo!$C$27,'Precios R9 (2023)'!BB196)</f>
        <v>15042</v>
      </c>
      <c r="BD196" s="197">
        <f t="shared" si="36"/>
        <v>2857.98</v>
      </c>
      <c r="BE196" s="197">
        <f t="shared" si="50"/>
        <v>0</v>
      </c>
    </row>
    <row r="197" spans="1:57" s="181" customFormat="1" ht="18.75" customHeight="1">
      <c r="A197" s="178">
        <v>168</v>
      </c>
      <c r="B197" s="179" t="s">
        <v>126</v>
      </c>
      <c r="C197" s="178" t="s">
        <v>369</v>
      </c>
      <c r="D197" s="183">
        <v>41072</v>
      </c>
      <c r="E197" s="183">
        <v>41902</v>
      </c>
      <c r="F197" s="183">
        <v>28836</v>
      </c>
      <c r="G197" s="183">
        <v>34263</v>
      </c>
      <c r="H197" s="183">
        <v>40587</v>
      </c>
      <c r="I197" s="183">
        <v>49419</v>
      </c>
      <c r="J197" s="183">
        <v>34502</v>
      </c>
      <c r="K197" s="183">
        <v>41391</v>
      </c>
      <c r="L197" s="183">
        <v>32239</v>
      </c>
      <c r="M197" s="183">
        <v>25746</v>
      </c>
      <c r="N197" s="183">
        <v>38348</v>
      </c>
      <c r="O197" s="183">
        <v>37103</v>
      </c>
      <c r="P197" s="183">
        <v>43891</v>
      </c>
      <c r="Q197" s="183">
        <v>48804</v>
      </c>
      <c r="R197" s="183">
        <v>30816</v>
      </c>
      <c r="S197" s="183">
        <v>48302</v>
      </c>
      <c r="T197" s="183">
        <v>35463</v>
      </c>
      <c r="U197" s="183">
        <v>51691</v>
      </c>
      <c r="V197" s="183">
        <v>37803</v>
      </c>
      <c r="W197" s="183">
        <v>35655</v>
      </c>
      <c r="X197" s="183">
        <v>29025</v>
      </c>
      <c r="Y197" s="183">
        <v>27347</v>
      </c>
      <c r="Z197" s="183">
        <v>40723</v>
      </c>
      <c r="AA197" s="183">
        <v>41163</v>
      </c>
      <c r="AB197" s="183">
        <v>50033</v>
      </c>
      <c r="AC197" s="183">
        <v>50254</v>
      </c>
      <c r="AD197" s="183">
        <v>34644</v>
      </c>
      <c r="AG197" s="226">
        <f t="shared" si="37"/>
        <v>51691</v>
      </c>
      <c r="AH197" s="226">
        <f t="shared" si="38"/>
        <v>25746</v>
      </c>
      <c r="AI197" s="226">
        <f t="shared" si="44"/>
        <v>20596.8</v>
      </c>
      <c r="AJ197" s="227">
        <f t="shared" si="39"/>
        <v>0.20000000000000007</v>
      </c>
      <c r="AK197" s="226">
        <f t="shared" si="45"/>
        <v>19309.5</v>
      </c>
      <c r="AL197" s="227">
        <f t="shared" si="40"/>
        <v>0.25</v>
      </c>
      <c r="AN197" s="210" t="b">
        <f t="shared" si="46"/>
        <v>0</v>
      </c>
      <c r="AO197" s="210" t="b">
        <f t="shared" si="51"/>
        <v>0</v>
      </c>
      <c r="AP197" s="211">
        <f t="shared" si="47"/>
        <v>69</v>
      </c>
      <c r="AQ197" s="242">
        <f t="shared" si="48"/>
        <v>9898</v>
      </c>
      <c r="AR197" s="178">
        <v>168</v>
      </c>
      <c r="AS197" s="243">
        <v>0</v>
      </c>
      <c r="AT197" s="242">
        <f t="shared" si="41"/>
        <v>0</v>
      </c>
      <c r="AU197" s="178">
        <v>168</v>
      </c>
      <c r="AV197" s="244">
        <f t="shared" si="42"/>
        <v>20596.8</v>
      </c>
      <c r="AW197" s="244">
        <f t="shared" si="49"/>
        <v>0</v>
      </c>
      <c r="AX197" s="213">
        <f t="shared" si="43"/>
        <v>0</v>
      </c>
      <c r="AZ197" s="194">
        <v>360015</v>
      </c>
      <c r="BA197" s="195" t="s">
        <v>681</v>
      </c>
      <c r="BB197" s="196">
        <v>25230</v>
      </c>
      <c r="BC197" s="197">
        <f>IF(C197="arrendamiento",BB197/Costo!$C$27,'Precios R9 (2023)'!BB197)</f>
        <v>25230</v>
      </c>
      <c r="BD197" s="197">
        <f t="shared" si="36"/>
        <v>4793.7</v>
      </c>
      <c r="BE197" s="197">
        <f t="shared" si="50"/>
        <v>0</v>
      </c>
    </row>
    <row r="198" spans="1:57" s="181" customFormat="1" ht="18.75" customHeight="1">
      <c r="A198" s="178">
        <v>169</v>
      </c>
      <c r="B198" s="179" t="s">
        <v>127</v>
      </c>
      <c r="C198" s="178" t="s">
        <v>369</v>
      </c>
      <c r="D198" s="183">
        <v>165349</v>
      </c>
      <c r="E198" s="183">
        <v>145079</v>
      </c>
      <c r="F198" s="183">
        <v>103674</v>
      </c>
      <c r="G198" s="183">
        <v>117404</v>
      </c>
      <c r="H198" s="183">
        <v>6693</v>
      </c>
      <c r="I198" s="183">
        <v>178520</v>
      </c>
      <c r="J198" s="183">
        <v>115382</v>
      </c>
      <c r="K198" s="183">
        <v>193920</v>
      </c>
      <c r="L198" s="183">
        <v>111989</v>
      </c>
      <c r="M198" s="183">
        <v>92566</v>
      </c>
      <c r="N198" s="183">
        <v>120034</v>
      </c>
      <c r="O198" s="183">
        <v>138459</v>
      </c>
      <c r="P198" s="183">
        <v>126694</v>
      </c>
      <c r="Q198" s="183">
        <v>176296</v>
      </c>
      <c r="R198" s="183">
        <v>138063</v>
      </c>
      <c r="S198" s="183">
        <v>215833</v>
      </c>
      <c r="T198" s="183">
        <v>123188</v>
      </c>
      <c r="U198" s="183">
        <v>160421</v>
      </c>
      <c r="V198" s="183">
        <v>136558</v>
      </c>
      <c r="W198" s="183">
        <v>130109</v>
      </c>
      <c r="X198" s="183">
        <v>154805</v>
      </c>
      <c r="Y198" s="183">
        <v>62944</v>
      </c>
      <c r="Z198" s="183">
        <v>166286</v>
      </c>
      <c r="AA198" s="183">
        <v>173075</v>
      </c>
      <c r="AB198" s="183">
        <v>180426</v>
      </c>
      <c r="AC198" s="183">
        <v>181536</v>
      </c>
      <c r="AD198" s="183">
        <v>116384</v>
      </c>
      <c r="AG198" s="226">
        <f t="shared" si="37"/>
        <v>215833</v>
      </c>
      <c r="AH198" s="226">
        <f t="shared" si="38"/>
        <v>6693</v>
      </c>
      <c r="AI198" s="226">
        <f t="shared" si="44"/>
        <v>5354.4</v>
      </c>
      <c r="AJ198" s="227">
        <f t="shared" si="39"/>
        <v>0.94215586716504984</v>
      </c>
      <c r="AK198" s="226">
        <f t="shared" si="45"/>
        <v>5019.75</v>
      </c>
      <c r="AL198" s="227">
        <f t="shared" si="40"/>
        <v>0.94577112546723419</v>
      </c>
      <c r="AN198" s="210" t="b">
        <f t="shared" si="46"/>
        <v>0</v>
      </c>
      <c r="AO198" s="210" t="b">
        <f t="shared" si="51"/>
        <v>0</v>
      </c>
      <c r="AP198" s="211">
        <f t="shared" si="47"/>
        <v>69</v>
      </c>
      <c r="AQ198" s="242">
        <f t="shared" si="48"/>
        <v>9898</v>
      </c>
      <c r="AR198" s="178">
        <v>169</v>
      </c>
      <c r="AS198" s="243">
        <v>0</v>
      </c>
      <c r="AT198" s="242">
        <f t="shared" si="41"/>
        <v>0</v>
      </c>
      <c r="AU198" s="178">
        <v>169</v>
      </c>
      <c r="AV198" s="244">
        <f t="shared" si="42"/>
        <v>5354.4</v>
      </c>
      <c r="AW198" s="244">
        <f t="shared" si="49"/>
        <v>0</v>
      </c>
      <c r="AX198" s="213">
        <f t="shared" si="43"/>
        <v>0</v>
      </c>
      <c r="AZ198" s="194">
        <v>420003</v>
      </c>
      <c r="BA198" s="195" t="s">
        <v>682</v>
      </c>
      <c r="BB198" s="196">
        <v>101720</v>
      </c>
      <c r="BC198" s="197">
        <f>IF(C198="arrendamiento",BB198/Costo!$C$27,'Precios R9 (2023)'!BB198)</f>
        <v>101720</v>
      </c>
      <c r="BD198" s="197">
        <f t="shared" si="36"/>
        <v>19326.8</v>
      </c>
      <c r="BE198" s="197">
        <f t="shared" si="50"/>
        <v>0</v>
      </c>
    </row>
    <row r="199" spans="1:57" s="181" customFormat="1" ht="18.75" customHeight="1">
      <c r="A199" s="178">
        <v>170</v>
      </c>
      <c r="B199" s="179" t="s">
        <v>128</v>
      </c>
      <c r="C199" s="178" t="s">
        <v>369</v>
      </c>
      <c r="D199" s="183">
        <v>40309</v>
      </c>
      <c r="E199" s="183">
        <v>18970</v>
      </c>
      <c r="F199" s="183">
        <v>16124</v>
      </c>
      <c r="G199" s="183">
        <v>27926</v>
      </c>
      <c r="H199" s="183">
        <v>39833</v>
      </c>
      <c r="I199" s="183">
        <v>36396</v>
      </c>
      <c r="J199" s="183">
        <v>42986</v>
      </c>
      <c r="K199" s="183">
        <v>48863</v>
      </c>
      <c r="L199" s="183">
        <v>33936</v>
      </c>
      <c r="M199" s="183">
        <v>18614</v>
      </c>
      <c r="N199" s="183">
        <v>14576</v>
      </c>
      <c r="O199" s="183">
        <v>34388</v>
      </c>
      <c r="P199" s="183">
        <v>27149</v>
      </c>
      <c r="Q199" s="183">
        <v>35943</v>
      </c>
      <c r="R199" s="183">
        <v>17132</v>
      </c>
      <c r="S199" s="183">
        <v>31108</v>
      </c>
      <c r="T199" s="183">
        <v>31391</v>
      </c>
      <c r="U199" s="183">
        <v>28478</v>
      </c>
      <c r="V199" s="183">
        <v>27841</v>
      </c>
      <c r="W199" s="183">
        <v>26449</v>
      </c>
      <c r="X199" s="183">
        <v>37118</v>
      </c>
      <c r="Y199" s="183">
        <v>12705</v>
      </c>
      <c r="Z199" s="183">
        <v>37784</v>
      </c>
      <c r="AA199" s="183">
        <v>45573</v>
      </c>
      <c r="AB199" s="183">
        <v>36968</v>
      </c>
      <c r="AC199" s="183">
        <v>37012</v>
      </c>
      <c r="AD199" s="183">
        <v>17690</v>
      </c>
      <c r="AG199" s="226">
        <f t="shared" si="37"/>
        <v>48863</v>
      </c>
      <c r="AH199" s="226">
        <f t="shared" si="38"/>
        <v>12705</v>
      </c>
      <c r="AI199" s="226">
        <f t="shared" si="44"/>
        <v>10164</v>
      </c>
      <c r="AJ199" s="227">
        <f t="shared" si="39"/>
        <v>0.45395938540883207</v>
      </c>
      <c r="AK199" s="226">
        <f t="shared" si="45"/>
        <v>9528.75</v>
      </c>
      <c r="AL199" s="227">
        <f t="shared" si="40"/>
        <v>0.48808692382078001</v>
      </c>
      <c r="AN199" s="210" t="b">
        <f t="shared" si="46"/>
        <v>0</v>
      </c>
      <c r="AO199" s="210" t="b">
        <f t="shared" si="51"/>
        <v>0</v>
      </c>
      <c r="AP199" s="211">
        <f t="shared" si="47"/>
        <v>69</v>
      </c>
      <c r="AQ199" s="242">
        <f t="shared" si="48"/>
        <v>9898</v>
      </c>
      <c r="AR199" s="178">
        <v>170</v>
      </c>
      <c r="AS199" s="243">
        <v>35</v>
      </c>
      <c r="AT199" s="242">
        <f t="shared" si="41"/>
        <v>444675</v>
      </c>
      <c r="AU199" s="178">
        <v>170</v>
      </c>
      <c r="AV199" s="244">
        <f t="shared" si="42"/>
        <v>9528.75</v>
      </c>
      <c r="AW199" s="244">
        <f t="shared" si="49"/>
        <v>333506.25</v>
      </c>
      <c r="AX199" s="213">
        <f t="shared" si="43"/>
        <v>0.48808692382078001</v>
      </c>
      <c r="AZ199" s="194">
        <v>330001</v>
      </c>
      <c r="BA199" s="195" t="s">
        <v>683</v>
      </c>
      <c r="BB199" s="196">
        <v>15226</v>
      </c>
      <c r="BC199" s="197">
        <f>IF(C199="arrendamiento",BB199/Costo!$C$27,'Precios R9 (2023)'!BB199)</f>
        <v>15226</v>
      </c>
      <c r="BD199" s="197">
        <f>BC199*5%</f>
        <v>761.30000000000007</v>
      </c>
      <c r="BE199" s="197">
        <f t="shared" si="50"/>
        <v>559555.5</v>
      </c>
    </row>
    <row r="200" spans="1:57" s="181" customFormat="1" ht="18.75" customHeight="1">
      <c r="A200" s="178">
        <v>171</v>
      </c>
      <c r="B200" s="179" t="s">
        <v>129</v>
      </c>
      <c r="C200" s="178" t="s">
        <v>369</v>
      </c>
      <c r="D200" s="183">
        <v>29723</v>
      </c>
      <c r="E200" s="183">
        <v>23348</v>
      </c>
      <c r="F200" s="183">
        <v>22106</v>
      </c>
      <c r="G200" s="183">
        <v>29611</v>
      </c>
      <c r="H200" s="183">
        <v>30079</v>
      </c>
      <c r="I200" s="183">
        <v>31783</v>
      </c>
      <c r="J200" s="183">
        <v>27149</v>
      </c>
      <c r="K200" s="183">
        <v>45786</v>
      </c>
      <c r="L200" s="183">
        <v>33936</v>
      </c>
      <c r="M200" s="183">
        <v>19737</v>
      </c>
      <c r="N200" s="183">
        <v>19737</v>
      </c>
      <c r="O200" s="183">
        <v>26470</v>
      </c>
      <c r="P200" s="183">
        <v>28348</v>
      </c>
      <c r="Q200" s="183">
        <v>31389</v>
      </c>
      <c r="R200" s="183">
        <v>20594</v>
      </c>
      <c r="S200" s="183">
        <v>41741</v>
      </c>
      <c r="T200" s="183">
        <v>24671</v>
      </c>
      <c r="U200" s="183">
        <v>29932</v>
      </c>
      <c r="V200" s="183">
        <v>24312</v>
      </c>
      <c r="W200" s="183">
        <v>26488</v>
      </c>
      <c r="X200" s="183">
        <v>25906</v>
      </c>
      <c r="Y200" s="183">
        <v>16204</v>
      </c>
      <c r="Z200" s="183">
        <v>28196</v>
      </c>
      <c r="AA200" s="183">
        <v>27861</v>
      </c>
      <c r="AB200" s="183">
        <v>32183</v>
      </c>
      <c r="AC200" s="183">
        <v>32320</v>
      </c>
      <c r="AD200" s="183">
        <v>18874</v>
      </c>
      <c r="AG200" s="226">
        <f t="shared" si="37"/>
        <v>45786</v>
      </c>
      <c r="AH200" s="226">
        <f t="shared" si="38"/>
        <v>16204</v>
      </c>
      <c r="AI200" s="226">
        <f t="shared" si="44"/>
        <v>12963.2</v>
      </c>
      <c r="AJ200" s="227">
        <f t="shared" si="39"/>
        <v>0.34320312104169826</v>
      </c>
      <c r="AK200" s="226">
        <f t="shared" si="45"/>
        <v>12153</v>
      </c>
      <c r="AL200" s="227">
        <f t="shared" si="40"/>
        <v>0.38425292597659222</v>
      </c>
      <c r="AN200" s="210" t="b">
        <f t="shared" si="46"/>
        <v>0</v>
      </c>
      <c r="AO200" s="210" t="b">
        <f t="shared" si="51"/>
        <v>0</v>
      </c>
      <c r="AP200" s="211">
        <f t="shared" si="47"/>
        <v>69</v>
      </c>
      <c r="AQ200" s="242">
        <f t="shared" si="48"/>
        <v>9898</v>
      </c>
      <c r="AR200" s="178">
        <v>171</v>
      </c>
      <c r="AS200" s="243">
        <v>0</v>
      </c>
      <c r="AT200" s="242">
        <f t="shared" si="41"/>
        <v>0</v>
      </c>
      <c r="AU200" s="178">
        <v>171</v>
      </c>
      <c r="AV200" s="244">
        <f t="shared" si="42"/>
        <v>12963.2</v>
      </c>
      <c r="AW200" s="244">
        <f t="shared" si="49"/>
        <v>0</v>
      </c>
      <c r="AX200" s="213">
        <f t="shared" si="43"/>
        <v>0</v>
      </c>
      <c r="AZ200" s="194"/>
      <c r="BA200" s="195"/>
      <c r="BB200" s="196">
        <v>17448</v>
      </c>
      <c r="BC200" s="197">
        <f>IF(C200="arrendamiento",BB200/Costo!$C$27,'Precios R9 (2023)'!BB200)</f>
        <v>17448</v>
      </c>
      <c r="BD200" s="197">
        <f>BC200*5%</f>
        <v>872.40000000000009</v>
      </c>
      <c r="BE200" s="197">
        <f t="shared" si="50"/>
        <v>0</v>
      </c>
    </row>
    <row r="201" spans="1:57" s="181" customFormat="1" ht="18.75" customHeight="1">
      <c r="A201" s="178">
        <v>172</v>
      </c>
      <c r="B201" s="179" t="s">
        <v>130</v>
      </c>
      <c r="C201" s="178" t="s">
        <v>369</v>
      </c>
      <c r="D201" s="183">
        <v>48597</v>
      </c>
      <c r="E201" s="183">
        <v>40859</v>
      </c>
      <c r="F201" s="183">
        <v>71429</v>
      </c>
      <c r="G201" s="183">
        <v>95684</v>
      </c>
      <c r="H201" s="183">
        <v>48023</v>
      </c>
      <c r="I201" s="183">
        <v>97810</v>
      </c>
      <c r="J201" s="183">
        <v>61085</v>
      </c>
      <c r="K201" s="183">
        <v>89713</v>
      </c>
      <c r="L201" s="183">
        <v>3394</v>
      </c>
      <c r="M201" s="183">
        <v>63776</v>
      </c>
      <c r="N201" s="183">
        <v>63776</v>
      </c>
      <c r="O201" s="183">
        <v>73980</v>
      </c>
      <c r="P201" s="183">
        <v>91175</v>
      </c>
      <c r="Q201" s="183">
        <v>96593</v>
      </c>
      <c r="R201" s="183">
        <v>58124</v>
      </c>
      <c r="S201" s="183">
        <v>52827</v>
      </c>
      <c r="T201" s="183">
        <v>70154</v>
      </c>
      <c r="U201" s="183">
        <v>85519</v>
      </c>
      <c r="V201" s="183">
        <v>74819</v>
      </c>
      <c r="W201" s="183">
        <v>63776</v>
      </c>
      <c r="X201" s="183">
        <v>41853</v>
      </c>
      <c r="Y201" s="183">
        <v>26157</v>
      </c>
      <c r="Z201" s="183">
        <v>91108</v>
      </c>
      <c r="AA201" s="183">
        <v>65582</v>
      </c>
      <c r="AB201" s="183">
        <v>98652</v>
      </c>
      <c r="AC201" s="183">
        <v>99463</v>
      </c>
      <c r="AD201" s="183">
        <v>47411</v>
      </c>
      <c r="AG201" s="226">
        <f t="shared" si="37"/>
        <v>99463</v>
      </c>
      <c r="AH201" s="226">
        <f t="shared" si="38"/>
        <v>3394</v>
      </c>
      <c r="AI201" s="226">
        <f t="shared" si="44"/>
        <v>2715.2</v>
      </c>
      <c r="AJ201" s="227">
        <f t="shared" si="39"/>
        <v>0.95742599096838932</v>
      </c>
      <c r="AK201" s="226">
        <f t="shared" si="45"/>
        <v>2545.5</v>
      </c>
      <c r="AL201" s="227">
        <f t="shared" si="40"/>
        <v>0.96008686653286501</v>
      </c>
      <c r="AN201" s="210" t="b">
        <f t="shared" si="46"/>
        <v>0</v>
      </c>
      <c r="AO201" s="210" t="b">
        <f t="shared" si="51"/>
        <v>0</v>
      </c>
      <c r="AP201" s="211">
        <f t="shared" si="47"/>
        <v>69</v>
      </c>
      <c r="AQ201" s="242">
        <f t="shared" si="48"/>
        <v>9898</v>
      </c>
      <c r="AR201" s="178">
        <v>172</v>
      </c>
      <c r="AS201" s="243">
        <v>0</v>
      </c>
      <c r="AT201" s="242">
        <f t="shared" si="41"/>
        <v>0</v>
      </c>
      <c r="AU201" s="178">
        <v>172</v>
      </c>
      <c r="AV201" s="244">
        <f t="shared" si="42"/>
        <v>2715.2</v>
      </c>
      <c r="AW201" s="244">
        <f t="shared" si="49"/>
        <v>0</v>
      </c>
      <c r="AX201" s="213">
        <f t="shared" si="43"/>
        <v>0</v>
      </c>
      <c r="AZ201" s="194">
        <v>320001</v>
      </c>
      <c r="BA201" s="195" t="s">
        <v>606</v>
      </c>
      <c r="BB201" s="196">
        <v>41960</v>
      </c>
      <c r="BC201" s="197">
        <f>IF(C201="arrendamiento",BB201/Costo!$C$27,'Precios R9 (2023)'!BB201)</f>
        <v>41960</v>
      </c>
      <c r="BD201" s="197">
        <f>BC201*19%</f>
        <v>7972.4000000000005</v>
      </c>
      <c r="BE201" s="197">
        <f t="shared" si="50"/>
        <v>0</v>
      </c>
    </row>
    <row r="202" spans="1:57" s="181" customFormat="1" ht="18.75" customHeight="1">
      <c r="A202" s="178">
        <v>173</v>
      </c>
      <c r="B202" s="179" t="s">
        <v>420</v>
      </c>
      <c r="C202" s="178" t="s">
        <v>369</v>
      </c>
      <c r="D202" s="183">
        <v>35435</v>
      </c>
      <c r="E202" s="183">
        <v>32469</v>
      </c>
      <c r="F202" s="183">
        <v>27873</v>
      </c>
      <c r="G202" s="183">
        <v>35124</v>
      </c>
      <c r="H202" s="183">
        <v>35858</v>
      </c>
      <c r="I202" s="183">
        <v>41899</v>
      </c>
      <c r="J202" s="183">
        <v>54298</v>
      </c>
      <c r="K202" s="183">
        <v>64102</v>
      </c>
      <c r="L202" s="183">
        <v>53155</v>
      </c>
      <c r="M202" s="183">
        <v>24886</v>
      </c>
      <c r="N202" s="183">
        <v>26759</v>
      </c>
      <c r="O202" s="183">
        <v>32126</v>
      </c>
      <c r="P202" s="183">
        <v>30497</v>
      </c>
      <c r="Q202" s="183">
        <v>41376</v>
      </c>
      <c r="R202" s="183">
        <v>17132</v>
      </c>
      <c r="S202" s="183">
        <v>39592</v>
      </c>
      <c r="T202" s="183">
        <v>42420</v>
      </c>
      <c r="U202" s="183">
        <v>32782</v>
      </c>
      <c r="V202" s="183">
        <v>32049</v>
      </c>
      <c r="W202" s="183">
        <v>22884</v>
      </c>
      <c r="X202" s="183">
        <v>44541</v>
      </c>
      <c r="Y202" s="183">
        <v>40115</v>
      </c>
      <c r="Z202" s="183">
        <v>26591</v>
      </c>
      <c r="AA202" s="183">
        <v>41666</v>
      </c>
      <c r="AB202" s="183">
        <v>42510</v>
      </c>
      <c r="AC202" s="183">
        <v>42606</v>
      </c>
      <c r="AD202" s="183">
        <v>39592</v>
      </c>
      <c r="AG202" s="226">
        <f t="shared" si="37"/>
        <v>64102</v>
      </c>
      <c r="AH202" s="226">
        <f t="shared" si="38"/>
        <v>17132</v>
      </c>
      <c r="AI202" s="226">
        <f t="shared" si="44"/>
        <v>13705.6</v>
      </c>
      <c r="AJ202" s="227">
        <f t="shared" si="39"/>
        <v>0.44926464678935951</v>
      </c>
      <c r="AK202" s="226">
        <f t="shared" si="45"/>
        <v>12849</v>
      </c>
      <c r="AL202" s="227">
        <f t="shared" si="40"/>
        <v>0.48368560636502456</v>
      </c>
      <c r="AN202" s="210" t="b">
        <f t="shared" si="46"/>
        <v>0</v>
      </c>
      <c r="AO202" s="210" t="b">
        <f t="shared" si="51"/>
        <v>0</v>
      </c>
      <c r="AP202" s="211">
        <f t="shared" si="47"/>
        <v>69</v>
      </c>
      <c r="AQ202" s="242">
        <f t="shared" si="48"/>
        <v>9898</v>
      </c>
      <c r="AR202" s="178">
        <v>173</v>
      </c>
      <c r="AS202" s="243">
        <v>0</v>
      </c>
      <c r="AT202" s="242">
        <f t="shared" si="41"/>
        <v>0</v>
      </c>
      <c r="AU202" s="178">
        <v>173</v>
      </c>
      <c r="AV202" s="244">
        <f t="shared" si="42"/>
        <v>13705.6</v>
      </c>
      <c r="AW202" s="244">
        <f t="shared" si="49"/>
        <v>0</v>
      </c>
      <c r="AX202" s="213">
        <f t="shared" si="43"/>
        <v>0</v>
      </c>
      <c r="AZ202" s="194"/>
      <c r="BA202" s="195"/>
      <c r="BB202" s="196">
        <v>22000</v>
      </c>
      <c r="BC202" s="197">
        <f>IF(C202="arrendamiento",BB202/Costo!$C$27,'Precios R9 (2023)'!BB202)</f>
        <v>22000</v>
      </c>
      <c r="BD202" s="197">
        <f>BC202*5%</f>
        <v>1100</v>
      </c>
      <c r="BE202" s="197">
        <f t="shared" si="50"/>
        <v>0</v>
      </c>
    </row>
    <row r="203" spans="1:57" s="181" customFormat="1" ht="18.75" customHeight="1">
      <c r="A203" s="178">
        <v>174</v>
      </c>
      <c r="B203" s="179" t="s">
        <v>131</v>
      </c>
      <c r="C203" s="178" t="s">
        <v>369</v>
      </c>
      <c r="D203" s="183">
        <v>17143</v>
      </c>
      <c r="E203" s="183">
        <v>16781</v>
      </c>
      <c r="F203" s="183">
        <v>10435</v>
      </c>
      <c r="G203" s="183">
        <v>16878</v>
      </c>
      <c r="H203" s="183">
        <v>16941</v>
      </c>
      <c r="I203" s="183">
        <v>22407</v>
      </c>
      <c r="J203" s="183">
        <v>21493</v>
      </c>
      <c r="K203" s="183">
        <v>21557</v>
      </c>
      <c r="L203" s="183">
        <v>13382</v>
      </c>
      <c r="M203" s="183">
        <v>11357</v>
      </c>
      <c r="N203" s="183">
        <v>12749</v>
      </c>
      <c r="O203" s="183">
        <v>15611</v>
      </c>
      <c r="P203" s="183">
        <v>20079</v>
      </c>
      <c r="Q203" s="183">
        <v>22127</v>
      </c>
      <c r="R203" s="183">
        <v>17979</v>
      </c>
      <c r="S203" s="183">
        <v>23981</v>
      </c>
      <c r="T203" s="183">
        <v>16059</v>
      </c>
      <c r="U203" s="183">
        <v>19868</v>
      </c>
      <c r="V203" s="183">
        <v>17139</v>
      </c>
      <c r="W203" s="183">
        <v>15164</v>
      </c>
      <c r="X203" s="183">
        <v>16658</v>
      </c>
      <c r="Y203" s="183">
        <v>14997</v>
      </c>
      <c r="Z203" s="183">
        <v>20871</v>
      </c>
      <c r="AA203" s="183">
        <v>17963</v>
      </c>
      <c r="AB203" s="183">
        <v>22714</v>
      </c>
      <c r="AC203" s="183">
        <v>22786</v>
      </c>
      <c r="AD203" s="183">
        <v>19055</v>
      </c>
      <c r="AG203" s="226">
        <f t="shared" si="37"/>
        <v>23981</v>
      </c>
      <c r="AH203" s="226">
        <f t="shared" si="38"/>
        <v>10435</v>
      </c>
      <c r="AI203" s="226">
        <f t="shared" si="44"/>
        <v>8348</v>
      </c>
      <c r="AJ203" s="227">
        <f t="shared" si="39"/>
        <v>0.26494672888967152</v>
      </c>
      <c r="AK203" s="226">
        <f t="shared" si="45"/>
        <v>7826.25</v>
      </c>
      <c r="AL203" s="227">
        <f t="shared" si="40"/>
        <v>0.31088755833406712</v>
      </c>
      <c r="AN203" s="210" t="b">
        <f t="shared" si="46"/>
        <v>0</v>
      </c>
      <c r="AO203" s="210" t="b">
        <f t="shared" si="51"/>
        <v>0</v>
      </c>
      <c r="AP203" s="211">
        <f t="shared" si="47"/>
        <v>69</v>
      </c>
      <c r="AQ203" s="242">
        <f t="shared" si="48"/>
        <v>9898</v>
      </c>
      <c r="AR203" s="178">
        <v>174</v>
      </c>
      <c r="AS203" s="243">
        <v>0</v>
      </c>
      <c r="AT203" s="242">
        <f t="shared" si="41"/>
        <v>0</v>
      </c>
      <c r="AU203" s="178">
        <v>174</v>
      </c>
      <c r="AV203" s="244">
        <f t="shared" si="42"/>
        <v>8348</v>
      </c>
      <c r="AW203" s="244">
        <f t="shared" si="49"/>
        <v>0</v>
      </c>
      <c r="AX203" s="213">
        <f t="shared" si="43"/>
        <v>0</v>
      </c>
      <c r="AZ203" s="194">
        <v>330002</v>
      </c>
      <c r="BA203" s="195" t="s">
        <v>560</v>
      </c>
      <c r="BB203" s="196">
        <v>12700</v>
      </c>
      <c r="BC203" s="197">
        <f>IF(C203="arrendamiento",BB203/Costo!$C$27,'Precios R9 (2023)'!BB203)</f>
        <v>12700</v>
      </c>
      <c r="BD203" s="197">
        <f>BC203*19%</f>
        <v>2413</v>
      </c>
      <c r="BE203" s="197">
        <f t="shared" si="50"/>
        <v>0</v>
      </c>
    </row>
    <row r="204" spans="1:57" s="181" customFormat="1" ht="18.75" customHeight="1">
      <c r="A204" s="178">
        <v>175</v>
      </c>
      <c r="B204" s="179" t="s">
        <v>132</v>
      </c>
      <c r="C204" s="178" t="s">
        <v>369</v>
      </c>
      <c r="D204" s="183">
        <v>9881</v>
      </c>
      <c r="E204" s="183">
        <v>8755</v>
      </c>
      <c r="F204" s="183">
        <v>6930</v>
      </c>
      <c r="G204" s="183">
        <v>11457</v>
      </c>
      <c r="H204" s="183">
        <v>9999</v>
      </c>
      <c r="I204" s="183">
        <v>13663</v>
      </c>
      <c r="J204" s="183">
        <v>8936</v>
      </c>
      <c r="K204" s="183">
        <v>14651</v>
      </c>
      <c r="L204" s="183">
        <v>8484</v>
      </c>
      <c r="M204" s="183">
        <v>6188</v>
      </c>
      <c r="N204" s="183">
        <v>7443</v>
      </c>
      <c r="O204" s="183">
        <v>9955</v>
      </c>
      <c r="P204" s="183">
        <v>12556</v>
      </c>
      <c r="Q204" s="183">
        <v>13492</v>
      </c>
      <c r="R204" s="183">
        <v>8880</v>
      </c>
      <c r="S204" s="183">
        <v>12896</v>
      </c>
      <c r="T204" s="183">
        <v>9638</v>
      </c>
      <c r="U204" s="183">
        <v>10947</v>
      </c>
      <c r="V204" s="183">
        <v>10451</v>
      </c>
      <c r="W204" s="183">
        <v>9691</v>
      </c>
      <c r="X204" s="183">
        <v>8675</v>
      </c>
      <c r="Y204" s="183">
        <v>7300</v>
      </c>
      <c r="Z204" s="183">
        <v>11538</v>
      </c>
      <c r="AA204" s="183">
        <v>11013</v>
      </c>
      <c r="AB204" s="183">
        <v>13823</v>
      </c>
      <c r="AC204" s="183">
        <v>13893</v>
      </c>
      <c r="AD204" s="183">
        <v>8478</v>
      </c>
      <c r="AG204" s="226">
        <f t="shared" si="37"/>
        <v>14651</v>
      </c>
      <c r="AH204" s="226">
        <f t="shared" si="38"/>
        <v>6188</v>
      </c>
      <c r="AI204" s="226">
        <f t="shared" si="44"/>
        <v>4950.3999999999996</v>
      </c>
      <c r="AJ204" s="227">
        <f t="shared" si="39"/>
        <v>0.20000000000000007</v>
      </c>
      <c r="AK204" s="226">
        <f t="shared" si="45"/>
        <v>4641</v>
      </c>
      <c r="AL204" s="227">
        <f t="shared" si="40"/>
        <v>0.25</v>
      </c>
      <c r="AN204" s="210" t="b">
        <f t="shared" si="46"/>
        <v>0</v>
      </c>
      <c r="AO204" s="210" t="b">
        <f t="shared" si="51"/>
        <v>0</v>
      </c>
      <c r="AP204" s="211">
        <f t="shared" si="47"/>
        <v>69</v>
      </c>
      <c r="AQ204" s="242">
        <f t="shared" si="48"/>
        <v>9898</v>
      </c>
      <c r="AR204" s="178">
        <v>175</v>
      </c>
      <c r="AS204" s="243">
        <v>2</v>
      </c>
      <c r="AT204" s="242">
        <f t="shared" si="41"/>
        <v>12376</v>
      </c>
      <c r="AU204" s="178">
        <v>175</v>
      </c>
      <c r="AV204" s="244">
        <f t="shared" si="42"/>
        <v>4641</v>
      </c>
      <c r="AW204" s="244">
        <f t="shared" si="49"/>
        <v>9282</v>
      </c>
      <c r="AX204" s="213">
        <f t="shared" si="43"/>
        <v>0.25</v>
      </c>
      <c r="AZ204" s="194">
        <v>290001</v>
      </c>
      <c r="BA204" s="195" t="s">
        <v>607</v>
      </c>
      <c r="BB204" s="196">
        <v>6140</v>
      </c>
      <c r="BC204" s="197">
        <f>IF(C204="arrendamiento",BB204/Costo!$C$27,'Precios R9 (2023)'!BB204)</f>
        <v>6140</v>
      </c>
      <c r="BD204" s="197">
        <f>BC204*5%</f>
        <v>307</v>
      </c>
      <c r="BE204" s="197">
        <f t="shared" si="50"/>
        <v>12894</v>
      </c>
    </row>
    <row r="205" spans="1:57" s="181" customFormat="1" ht="18.75" customHeight="1">
      <c r="A205" s="178">
        <v>176</v>
      </c>
      <c r="B205" s="179" t="s">
        <v>133</v>
      </c>
      <c r="C205" s="178" t="s">
        <v>369</v>
      </c>
      <c r="D205" s="183">
        <v>7923</v>
      </c>
      <c r="E205" s="183">
        <v>7391</v>
      </c>
      <c r="F205" s="183">
        <v>6930</v>
      </c>
      <c r="G205" s="183">
        <v>5525</v>
      </c>
      <c r="H205" s="183">
        <v>7829</v>
      </c>
      <c r="I205" s="183">
        <v>10520</v>
      </c>
      <c r="J205" s="183">
        <v>8823</v>
      </c>
      <c r="K205" s="183">
        <v>15637</v>
      </c>
      <c r="L205" s="183">
        <v>8201</v>
      </c>
      <c r="M205" s="183">
        <v>6188</v>
      </c>
      <c r="N205" s="183">
        <v>7071</v>
      </c>
      <c r="O205" s="183">
        <v>8936</v>
      </c>
      <c r="P205" s="183">
        <v>10185</v>
      </c>
      <c r="Q205" s="183">
        <v>10389</v>
      </c>
      <c r="R205" s="183">
        <v>3968</v>
      </c>
      <c r="S205" s="183">
        <v>10068</v>
      </c>
      <c r="T205" s="183">
        <v>7602</v>
      </c>
      <c r="U205" s="183">
        <v>10091</v>
      </c>
      <c r="V205" s="183">
        <v>8047</v>
      </c>
      <c r="W205" s="183">
        <v>7591</v>
      </c>
      <c r="X205" s="183">
        <v>6681</v>
      </c>
      <c r="Y205" s="183">
        <v>3870</v>
      </c>
      <c r="Z205" s="183">
        <v>9332</v>
      </c>
      <c r="AA205" s="183">
        <v>8348</v>
      </c>
      <c r="AB205" s="183">
        <v>10622</v>
      </c>
      <c r="AC205" s="183">
        <v>10697</v>
      </c>
      <c r="AD205" s="183">
        <v>2734</v>
      </c>
      <c r="AG205" s="226">
        <f t="shared" si="37"/>
        <v>15637</v>
      </c>
      <c r="AH205" s="226">
        <f t="shared" si="38"/>
        <v>2734</v>
      </c>
      <c r="AI205" s="226">
        <f t="shared" si="44"/>
        <v>2187.1999999999998</v>
      </c>
      <c r="AJ205" s="227">
        <f t="shared" si="39"/>
        <v>0.64654169360051716</v>
      </c>
      <c r="AK205" s="226">
        <f t="shared" si="45"/>
        <v>2050.5</v>
      </c>
      <c r="AL205" s="227">
        <f t="shared" si="40"/>
        <v>0.66863283775048488</v>
      </c>
      <c r="AN205" s="210" t="b">
        <f t="shared" si="46"/>
        <v>0</v>
      </c>
      <c r="AO205" s="210" t="b">
        <f t="shared" si="51"/>
        <v>0</v>
      </c>
      <c r="AP205" s="211">
        <f t="shared" si="47"/>
        <v>69</v>
      </c>
      <c r="AQ205" s="242">
        <f t="shared" si="48"/>
        <v>9898</v>
      </c>
      <c r="AR205" s="178">
        <v>176</v>
      </c>
      <c r="AS205" s="243">
        <v>0</v>
      </c>
      <c r="AT205" s="242">
        <f t="shared" si="41"/>
        <v>0</v>
      </c>
      <c r="AU205" s="178">
        <v>176</v>
      </c>
      <c r="AV205" s="244">
        <f t="shared" si="42"/>
        <v>2187.1999999999998</v>
      </c>
      <c r="AW205" s="244">
        <f t="shared" si="49"/>
        <v>0</v>
      </c>
      <c r="AX205" s="213">
        <f t="shared" si="43"/>
        <v>0</v>
      </c>
      <c r="AZ205" s="194"/>
      <c r="BA205" s="195"/>
      <c r="BB205" s="196">
        <v>5470</v>
      </c>
      <c r="BC205" s="197">
        <f>IF(C205="arrendamiento",BB205/Costo!$C$27,'Precios R9 (2023)'!BB205)</f>
        <v>5470</v>
      </c>
      <c r="BD205" s="197">
        <f>BC205*5%</f>
        <v>273.5</v>
      </c>
      <c r="BE205" s="197">
        <f t="shared" si="50"/>
        <v>0</v>
      </c>
    </row>
    <row r="206" spans="1:57" s="181" customFormat="1" ht="18.75" customHeight="1">
      <c r="A206" s="178">
        <v>177</v>
      </c>
      <c r="B206" s="179" t="s">
        <v>134</v>
      </c>
      <c r="C206" s="178" t="s">
        <v>369</v>
      </c>
      <c r="D206" s="183">
        <v>3873</v>
      </c>
      <c r="E206" s="183">
        <v>5107</v>
      </c>
      <c r="F206" s="183">
        <v>2321</v>
      </c>
      <c r="G206" s="183">
        <v>5525</v>
      </c>
      <c r="H206" s="183">
        <v>3919</v>
      </c>
      <c r="I206" s="183">
        <v>5466</v>
      </c>
      <c r="J206" s="183">
        <v>3620</v>
      </c>
      <c r="K206" s="183">
        <v>4853</v>
      </c>
      <c r="L206" s="183">
        <v>2885</v>
      </c>
      <c r="M206" s="183">
        <v>2432</v>
      </c>
      <c r="N206" s="183">
        <v>2538</v>
      </c>
      <c r="O206" s="183">
        <v>5090</v>
      </c>
      <c r="P206" s="183">
        <v>5701</v>
      </c>
      <c r="Q206" s="183">
        <v>5397</v>
      </c>
      <c r="R206" s="183">
        <v>4395</v>
      </c>
      <c r="S206" s="183">
        <v>5204</v>
      </c>
      <c r="T206" s="183">
        <v>2918</v>
      </c>
      <c r="U206" s="183">
        <v>5673</v>
      </c>
      <c r="V206" s="183">
        <v>4180</v>
      </c>
      <c r="W206" s="183">
        <v>4146</v>
      </c>
      <c r="X206" s="183">
        <v>3313</v>
      </c>
      <c r="Y206" s="183">
        <v>3906</v>
      </c>
      <c r="Z206" s="183">
        <v>5090</v>
      </c>
      <c r="AA206" s="183">
        <v>4649</v>
      </c>
      <c r="AB206" s="183">
        <v>5509</v>
      </c>
      <c r="AC206" s="183">
        <v>5556</v>
      </c>
      <c r="AD206" s="183">
        <v>3159</v>
      </c>
      <c r="AG206" s="226">
        <f t="shared" si="37"/>
        <v>5701</v>
      </c>
      <c r="AH206" s="226">
        <f t="shared" si="38"/>
        <v>2321</v>
      </c>
      <c r="AI206" s="226">
        <f t="shared" si="44"/>
        <v>1856.8</v>
      </c>
      <c r="AJ206" s="227">
        <f t="shared" si="39"/>
        <v>0.23651315789473681</v>
      </c>
      <c r="AK206" s="226">
        <f t="shared" si="45"/>
        <v>1740.75</v>
      </c>
      <c r="AL206" s="227">
        <f t="shared" si="40"/>
        <v>0.28423108552631582</v>
      </c>
      <c r="AN206" s="210" t="b">
        <f t="shared" si="46"/>
        <v>0</v>
      </c>
      <c r="AO206" s="210" t="b">
        <f t="shared" si="51"/>
        <v>0</v>
      </c>
      <c r="AP206" s="211">
        <f t="shared" si="47"/>
        <v>69</v>
      </c>
      <c r="AQ206" s="242">
        <f t="shared" si="48"/>
        <v>9898</v>
      </c>
      <c r="AR206" s="178">
        <v>177</v>
      </c>
      <c r="AS206" s="243">
        <v>25</v>
      </c>
      <c r="AT206" s="242">
        <f t="shared" si="41"/>
        <v>58025</v>
      </c>
      <c r="AU206" s="178">
        <v>177</v>
      </c>
      <c r="AV206" s="244">
        <f t="shared" si="42"/>
        <v>1740.75</v>
      </c>
      <c r="AW206" s="244">
        <f t="shared" si="49"/>
        <v>43518.75</v>
      </c>
      <c r="AX206" s="213">
        <f t="shared" si="43"/>
        <v>0.28423108552631582</v>
      </c>
      <c r="AZ206" s="194">
        <v>290002</v>
      </c>
      <c r="BA206" s="195" t="s">
        <v>608</v>
      </c>
      <c r="BB206" s="196">
        <v>2450</v>
      </c>
      <c r="BC206" s="197">
        <f>IF(C206="arrendamiento",BB206/Costo!$C$27,'Precios R9 (2023)'!BB206)</f>
        <v>2450</v>
      </c>
      <c r="BD206" s="197">
        <f>BC206*5%</f>
        <v>122.5</v>
      </c>
      <c r="BE206" s="197">
        <f t="shared" si="50"/>
        <v>64312.5</v>
      </c>
    </row>
    <row r="207" spans="1:57" s="181" customFormat="1" ht="18.75" customHeight="1">
      <c r="A207" s="178">
        <v>178</v>
      </c>
      <c r="B207" s="179" t="s">
        <v>421</v>
      </c>
      <c r="C207" s="178" t="s">
        <v>369</v>
      </c>
      <c r="D207" s="183">
        <v>4482</v>
      </c>
      <c r="E207" s="183">
        <v>5599</v>
      </c>
      <c r="F207" s="183">
        <v>2321</v>
      </c>
      <c r="G207" s="183">
        <v>5257</v>
      </c>
      <c r="H207" s="183">
        <v>4429</v>
      </c>
      <c r="I207" s="183">
        <v>6694</v>
      </c>
      <c r="J207" s="183">
        <v>4185</v>
      </c>
      <c r="K207" s="183">
        <v>4651</v>
      </c>
      <c r="L207" s="183">
        <v>2998</v>
      </c>
      <c r="M207" s="183">
        <v>2432</v>
      </c>
      <c r="N207" s="183">
        <v>2538</v>
      </c>
      <c r="O207" s="183">
        <v>6222</v>
      </c>
      <c r="P207" s="183">
        <v>6231</v>
      </c>
      <c r="Q207" s="183">
        <v>6611</v>
      </c>
      <c r="R207" s="183">
        <v>5485</v>
      </c>
      <c r="S207" s="183">
        <v>5882</v>
      </c>
      <c r="T207" s="183">
        <v>2918</v>
      </c>
      <c r="U207" s="183">
        <v>5872</v>
      </c>
      <c r="V207" s="183">
        <v>5121</v>
      </c>
      <c r="W207" s="183">
        <v>4478</v>
      </c>
      <c r="X207" s="183">
        <v>3328</v>
      </c>
      <c r="Y207" s="183">
        <v>5546</v>
      </c>
      <c r="Z207" s="183">
        <v>5939</v>
      </c>
      <c r="AA207" s="183">
        <v>4940</v>
      </c>
      <c r="AB207" s="183">
        <v>6765</v>
      </c>
      <c r="AC207" s="183">
        <v>6808</v>
      </c>
      <c r="AD207" s="183">
        <v>3507</v>
      </c>
      <c r="AG207" s="226">
        <f t="shared" si="37"/>
        <v>6808</v>
      </c>
      <c r="AH207" s="226">
        <f t="shared" si="38"/>
        <v>2321</v>
      </c>
      <c r="AI207" s="226">
        <f t="shared" si="44"/>
        <v>1856.8</v>
      </c>
      <c r="AJ207" s="227">
        <f t="shared" si="39"/>
        <v>0.23651315789473681</v>
      </c>
      <c r="AK207" s="226">
        <f t="shared" si="45"/>
        <v>1740.75</v>
      </c>
      <c r="AL207" s="227">
        <f t="shared" si="40"/>
        <v>0.28423108552631582</v>
      </c>
      <c r="AN207" s="210" t="b">
        <f t="shared" si="46"/>
        <v>0</v>
      </c>
      <c r="AO207" s="210" t="b">
        <f t="shared" si="51"/>
        <v>0</v>
      </c>
      <c r="AP207" s="211">
        <f t="shared" si="47"/>
        <v>69</v>
      </c>
      <c r="AQ207" s="242">
        <f t="shared" si="48"/>
        <v>9898</v>
      </c>
      <c r="AR207" s="178">
        <v>178</v>
      </c>
      <c r="AS207" s="243">
        <v>0</v>
      </c>
      <c r="AT207" s="242">
        <f t="shared" si="41"/>
        <v>0</v>
      </c>
      <c r="AU207" s="178">
        <v>178</v>
      </c>
      <c r="AV207" s="244">
        <f t="shared" si="42"/>
        <v>1856.8</v>
      </c>
      <c r="AW207" s="244">
        <f t="shared" si="49"/>
        <v>0</v>
      </c>
      <c r="AX207" s="213">
        <f t="shared" si="43"/>
        <v>0</v>
      </c>
      <c r="AZ207" s="194" t="s">
        <v>721</v>
      </c>
      <c r="BA207" s="195" t="s">
        <v>608</v>
      </c>
      <c r="BB207" s="196">
        <v>2150</v>
      </c>
      <c r="BC207" s="197">
        <f>IF(C207="arrendamiento",BB207/Costo!$C$27,'Precios R9 (2023)'!BB207)</f>
        <v>2150</v>
      </c>
      <c r="BD207" s="197">
        <f>BC207*5%</f>
        <v>107.5</v>
      </c>
      <c r="BE207" s="197">
        <f t="shared" si="50"/>
        <v>0</v>
      </c>
    </row>
    <row r="208" spans="1:57" s="181" customFormat="1" ht="18.75" customHeight="1">
      <c r="A208" s="178">
        <v>179</v>
      </c>
      <c r="B208" s="179" t="s">
        <v>212</v>
      </c>
      <c r="C208" s="178" t="s">
        <v>369</v>
      </c>
      <c r="D208" s="183">
        <v>10045</v>
      </c>
      <c r="E208" s="183">
        <v>19025</v>
      </c>
      <c r="F208" s="183">
        <v>12239</v>
      </c>
      <c r="G208" s="183">
        <v>32246</v>
      </c>
      <c r="H208" s="183">
        <v>10166</v>
      </c>
      <c r="I208" s="183">
        <v>19509</v>
      </c>
      <c r="J208" s="183">
        <v>31674</v>
      </c>
      <c r="K208" s="183">
        <v>56884</v>
      </c>
      <c r="L208" s="183">
        <v>9050</v>
      </c>
      <c r="M208" s="183">
        <v>10927</v>
      </c>
      <c r="N208" s="183">
        <v>7761</v>
      </c>
      <c r="O208" s="183">
        <v>31447</v>
      </c>
      <c r="P208" s="183">
        <v>27036</v>
      </c>
      <c r="Q208" s="183">
        <v>19267</v>
      </c>
      <c r="R208" s="183">
        <v>35103</v>
      </c>
      <c r="S208" s="183">
        <v>27828</v>
      </c>
      <c r="T208" s="183">
        <v>20325</v>
      </c>
      <c r="U208" s="183">
        <v>15508</v>
      </c>
      <c r="V208" s="183">
        <v>14924</v>
      </c>
      <c r="W208" s="183">
        <v>12697</v>
      </c>
      <c r="X208" s="183">
        <v>23071</v>
      </c>
      <c r="Y208" s="183">
        <v>12919</v>
      </c>
      <c r="Z208" s="183">
        <v>15271</v>
      </c>
      <c r="AA208" s="183">
        <v>22698</v>
      </c>
      <c r="AB208" s="183">
        <v>19830</v>
      </c>
      <c r="AC208" s="183">
        <v>19839</v>
      </c>
      <c r="AD208" s="183">
        <v>28365</v>
      </c>
      <c r="AG208" s="226">
        <f t="shared" si="37"/>
        <v>56884</v>
      </c>
      <c r="AH208" s="226">
        <f t="shared" si="38"/>
        <v>7761</v>
      </c>
      <c r="AI208" s="226">
        <f t="shared" si="44"/>
        <v>6208.8</v>
      </c>
      <c r="AJ208" s="227">
        <f t="shared" si="39"/>
        <v>0.43179280680882215</v>
      </c>
      <c r="AK208" s="226">
        <f t="shared" si="45"/>
        <v>5820.75</v>
      </c>
      <c r="AL208" s="227">
        <f t="shared" si="40"/>
        <v>0.46730575638327077</v>
      </c>
      <c r="AN208" s="210" t="b">
        <f t="shared" si="46"/>
        <v>0</v>
      </c>
      <c r="AO208" s="210" t="b">
        <f t="shared" si="51"/>
        <v>0</v>
      </c>
      <c r="AP208" s="211">
        <f t="shared" si="47"/>
        <v>69</v>
      </c>
      <c r="AQ208" s="242">
        <f t="shared" si="48"/>
        <v>9898</v>
      </c>
      <c r="AR208" s="178">
        <v>179</v>
      </c>
      <c r="AS208" s="243">
        <v>0</v>
      </c>
      <c r="AT208" s="242">
        <f t="shared" si="41"/>
        <v>0</v>
      </c>
      <c r="AU208" s="178">
        <v>179</v>
      </c>
      <c r="AV208" s="244">
        <f t="shared" si="42"/>
        <v>6208.8</v>
      </c>
      <c r="AW208" s="244">
        <f t="shared" si="49"/>
        <v>0</v>
      </c>
      <c r="AX208" s="213">
        <f t="shared" si="43"/>
        <v>0</v>
      </c>
      <c r="AZ208" s="194">
        <v>280007</v>
      </c>
      <c r="BA208" s="195" t="s">
        <v>684</v>
      </c>
      <c r="BB208" s="196">
        <v>9660</v>
      </c>
      <c r="BC208" s="197">
        <f>IF(C208="arrendamiento",BB208/Costo!$C$27,'Precios R9 (2023)'!BB208)</f>
        <v>9660</v>
      </c>
      <c r="BD208" s="197">
        <f>BC208*19%</f>
        <v>1835.4</v>
      </c>
      <c r="BE208" s="197">
        <f t="shared" si="50"/>
        <v>0</v>
      </c>
    </row>
    <row r="209" spans="1:57" s="181" customFormat="1" ht="18.75" customHeight="1">
      <c r="A209" s="178">
        <v>180</v>
      </c>
      <c r="B209" s="179" t="s">
        <v>135</v>
      </c>
      <c r="C209" s="178" t="s">
        <v>369</v>
      </c>
      <c r="D209" s="183">
        <v>9160</v>
      </c>
      <c r="E209" s="183">
        <v>9485</v>
      </c>
      <c r="F209" s="183">
        <v>4751</v>
      </c>
      <c r="G209" s="183">
        <v>8019</v>
      </c>
      <c r="H209" s="183">
        <v>9052</v>
      </c>
      <c r="I209" s="183">
        <v>12052</v>
      </c>
      <c r="J209" s="183">
        <v>11878</v>
      </c>
      <c r="K209" s="183">
        <v>23375</v>
      </c>
      <c r="L209" s="183">
        <v>11991</v>
      </c>
      <c r="M209" s="183">
        <v>4242</v>
      </c>
      <c r="N209" s="183">
        <v>6799</v>
      </c>
      <c r="O209" s="183">
        <v>9276</v>
      </c>
      <c r="P209" s="183">
        <v>10317</v>
      </c>
      <c r="Q209" s="183">
        <v>11902</v>
      </c>
      <c r="R209" s="183">
        <v>8210</v>
      </c>
      <c r="S209" s="183">
        <v>10973</v>
      </c>
      <c r="T209" s="183">
        <v>13190</v>
      </c>
      <c r="U209" s="183">
        <v>8981</v>
      </c>
      <c r="V209" s="183">
        <v>9219</v>
      </c>
      <c r="W209" s="183">
        <v>8036</v>
      </c>
      <c r="X209" s="183">
        <v>9423</v>
      </c>
      <c r="Y209" s="183">
        <v>8601</v>
      </c>
      <c r="Z209" s="183">
        <v>9332</v>
      </c>
      <c r="AA209" s="183">
        <v>9496</v>
      </c>
      <c r="AB209" s="183">
        <v>12251</v>
      </c>
      <c r="AC209" s="183">
        <v>12257</v>
      </c>
      <c r="AD209" s="183">
        <v>10053</v>
      </c>
      <c r="AG209" s="226">
        <f t="shared" si="37"/>
        <v>23375</v>
      </c>
      <c r="AH209" s="226">
        <f t="shared" si="38"/>
        <v>4242</v>
      </c>
      <c r="AI209" s="226">
        <f t="shared" si="44"/>
        <v>3393.6</v>
      </c>
      <c r="AJ209" s="227">
        <f t="shared" si="39"/>
        <v>0.20000000000000007</v>
      </c>
      <c r="AK209" s="226">
        <f t="shared" si="45"/>
        <v>3181.5</v>
      </c>
      <c r="AL209" s="227">
        <f t="shared" si="40"/>
        <v>0.25</v>
      </c>
      <c r="AN209" s="210" t="b">
        <f t="shared" si="46"/>
        <v>0</v>
      </c>
      <c r="AO209" s="210" t="b">
        <f t="shared" si="51"/>
        <v>0</v>
      </c>
      <c r="AP209" s="211">
        <f t="shared" si="47"/>
        <v>69</v>
      </c>
      <c r="AQ209" s="242">
        <f t="shared" si="48"/>
        <v>9898</v>
      </c>
      <c r="AR209" s="178">
        <v>180</v>
      </c>
      <c r="AS209" s="243">
        <v>0</v>
      </c>
      <c r="AT209" s="242">
        <f t="shared" si="41"/>
        <v>0</v>
      </c>
      <c r="AU209" s="178">
        <v>180</v>
      </c>
      <c r="AV209" s="244">
        <f t="shared" si="42"/>
        <v>3393.6</v>
      </c>
      <c r="AW209" s="244">
        <f t="shared" si="49"/>
        <v>0</v>
      </c>
      <c r="AX209" s="213">
        <f t="shared" si="43"/>
        <v>0</v>
      </c>
      <c r="AZ209" s="194" t="s">
        <v>722</v>
      </c>
      <c r="BA209" s="195" t="s">
        <v>723</v>
      </c>
      <c r="BB209" s="196">
        <v>3750</v>
      </c>
      <c r="BC209" s="197">
        <f>IF(C209="arrendamiento",BB209/Costo!$C$27,'Precios R9 (2023)'!BB209)</f>
        <v>3750</v>
      </c>
      <c r="BD209" s="197">
        <f>BC209*19%</f>
        <v>712.5</v>
      </c>
      <c r="BE209" s="197">
        <f t="shared" si="50"/>
        <v>0</v>
      </c>
    </row>
    <row r="210" spans="1:57" s="181" customFormat="1" ht="18.75" customHeight="1">
      <c r="A210" s="178">
        <v>181</v>
      </c>
      <c r="B210" s="179" t="s">
        <v>136</v>
      </c>
      <c r="C210" s="178" t="s">
        <v>369</v>
      </c>
      <c r="D210" s="183">
        <v>1252</v>
      </c>
      <c r="E210" s="183">
        <v>1679</v>
      </c>
      <c r="F210" s="183">
        <v>1432</v>
      </c>
      <c r="G210" s="183">
        <v>1942</v>
      </c>
      <c r="H210" s="183">
        <v>1267</v>
      </c>
      <c r="I210" s="183">
        <v>2277</v>
      </c>
      <c r="J210" s="183">
        <v>1584</v>
      </c>
      <c r="K210" s="183">
        <v>2500</v>
      </c>
      <c r="L210" s="183">
        <v>1685</v>
      </c>
      <c r="M210" s="183">
        <v>1278</v>
      </c>
      <c r="N210" s="183">
        <v>641</v>
      </c>
      <c r="O210" s="183">
        <v>1923</v>
      </c>
      <c r="P210" s="183">
        <v>2081</v>
      </c>
      <c r="Q210" s="183">
        <v>2249</v>
      </c>
      <c r="R210" s="183">
        <v>2027</v>
      </c>
      <c r="S210" s="183">
        <v>2149</v>
      </c>
      <c r="T210" s="183">
        <v>1369</v>
      </c>
      <c r="U210" s="183">
        <v>1765</v>
      </c>
      <c r="V210" s="183">
        <v>1742</v>
      </c>
      <c r="W210" s="183">
        <v>1414</v>
      </c>
      <c r="X210" s="183">
        <v>1683</v>
      </c>
      <c r="Y210" s="183">
        <v>971</v>
      </c>
      <c r="Z210" s="183">
        <v>2121</v>
      </c>
      <c r="AA210" s="183">
        <v>1417</v>
      </c>
      <c r="AB210" s="183">
        <v>2319</v>
      </c>
      <c r="AC210" s="183">
        <v>2316</v>
      </c>
      <c r="AD210" s="183">
        <v>1584</v>
      </c>
      <c r="AG210" s="226">
        <f t="shared" si="37"/>
        <v>2500</v>
      </c>
      <c r="AH210" s="226">
        <f t="shared" si="38"/>
        <v>641</v>
      </c>
      <c r="AI210" s="226">
        <f t="shared" si="44"/>
        <v>512.79999999999995</v>
      </c>
      <c r="AJ210" s="227">
        <f t="shared" si="39"/>
        <v>0.59874804381846647</v>
      </c>
      <c r="AK210" s="226">
        <f t="shared" si="45"/>
        <v>480.75</v>
      </c>
      <c r="AL210" s="227">
        <f t="shared" si="40"/>
        <v>0.62382629107981225</v>
      </c>
      <c r="AN210" s="210" t="b">
        <f t="shared" si="46"/>
        <v>0</v>
      </c>
      <c r="AO210" s="210" t="b">
        <f t="shared" si="51"/>
        <v>0</v>
      </c>
      <c r="AP210" s="211">
        <f t="shared" si="47"/>
        <v>69</v>
      </c>
      <c r="AQ210" s="242">
        <f t="shared" si="48"/>
        <v>9898</v>
      </c>
      <c r="AR210" s="178">
        <v>181</v>
      </c>
      <c r="AS210" s="243">
        <v>0</v>
      </c>
      <c r="AT210" s="242">
        <f t="shared" si="41"/>
        <v>0</v>
      </c>
      <c r="AU210" s="178">
        <v>181</v>
      </c>
      <c r="AV210" s="244">
        <f t="shared" si="42"/>
        <v>512.79999999999995</v>
      </c>
      <c r="AW210" s="244">
        <f t="shared" si="49"/>
        <v>0</v>
      </c>
      <c r="AX210" s="213">
        <f t="shared" si="43"/>
        <v>0</v>
      </c>
      <c r="AZ210" s="194">
        <v>380021</v>
      </c>
      <c r="BA210" s="195" t="s">
        <v>685</v>
      </c>
      <c r="BB210" s="196">
        <v>1160</v>
      </c>
      <c r="BC210" s="197">
        <f>IF(C210="arrendamiento",BB210/Costo!$C$27,'Precios R9 (2023)'!BB210)</f>
        <v>1160</v>
      </c>
      <c r="BD210" s="197">
        <v>0</v>
      </c>
      <c r="BE210" s="197">
        <f t="shared" si="50"/>
        <v>0</v>
      </c>
    </row>
    <row r="211" spans="1:57" s="181" customFormat="1" ht="18.75" customHeight="1">
      <c r="A211" s="178">
        <v>182</v>
      </c>
      <c r="B211" s="179" t="s">
        <v>137</v>
      </c>
      <c r="C211" s="178" t="s">
        <v>369</v>
      </c>
      <c r="D211" s="183">
        <v>2172</v>
      </c>
      <c r="E211" s="183">
        <v>3240</v>
      </c>
      <c r="F211" s="183">
        <v>2863</v>
      </c>
      <c r="G211" s="183">
        <v>3225</v>
      </c>
      <c r="H211" s="183">
        <v>2147</v>
      </c>
      <c r="I211" s="183">
        <v>4007</v>
      </c>
      <c r="J211" s="183">
        <v>3167</v>
      </c>
      <c r="K211" s="183">
        <v>4515</v>
      </c>
      <c r="L211" s="183">
        <v>2704</v>
      </c>
      <c r="M211" s="183">
        <v>2557</v>
      </c>
      <c r="N211" s="183">
        <v>1182</v>
      </c>
      <c r="O211" s="183">
        <v>3733</v>
      </c>
      <c r="P211" s="183">
        <v>3823</v>
      </c>
      <c r="Q211" s="183">
        <v>3958</v>
      </c>
      <c r="R211" s="183">
        <v>4280</v>
      </c>
      <c r="S211" s="183">
        <v>4072</v>
      </c>
      <c r="T211" s="183">
        <v>2738</v>
      </c>
      <c r="U211" s="183">
        <v>3529</v>
      </c>
      <c r="V211" s="183">
        <v>3066</v>
      </c>
      <c r="W211" s="183">
        <v>2715</v>
      </c>
      <c r="X211" s="183">
        <v>3365</v>
      </c>
      <c r="Y211" s="183">
        <v>2100</v>
      </c>
      <c r="Z211" s="183">
        <v>4072</v>
      </c>
      <c r="AA211" s="183">
        <v>2674</v>
      </c>
      <c r="AB211" s="183">
        <v>4050</v>
      </c>
      <c r="AC211" s="183">
        <v>4076</v>
      </c>
      <c r="AD211" s="183">
        <v>3228</v>
      </c>
      <c r="AG211" s="226">
        <f t="shared" si="37"/>
        <v>4515</v>
      </c>
      <c r="AH211" s="226">
        <f t="shared" si="38"/>
        <v>1182</v>
      </c>
      <c r="AI211" s="226">
        <f t="shared" si="44"/>
        <v>945.6</v>
      </c>
      <c r="AJ211" s="227">
        <f t="shared" si="39"/>
        <v>0.63019163081736407</v>
      </c>
      <c r="AK211" s="226">
        <f t="shared" si="45"/>
        <v>886.5</v>
      </c>
      <c r="AL211" s="227">
        <f t="shared" si="40"/>
        <v>0.65330465389127879</v>
      </c>
      <c r="AN211" s="210" t="b">
        <f t="shared" si="46"/>
        <v>0</v>
      </c>
      <c r="AO211" s="210" t="b">
        <f t="shared" si="51"/>
        <v>0</v>
      </c>
      <c r="AP211" s="211">
        <f t="shared" si="47"/>
        <v>69</v>
      </c>
      <c r="AQ211" s="242">
        <f t="shared" si="48"/>
        <v>9898</v>
      </c>
      <c r="AR211" s="178">
        <v>182</v>
      </c>
      <c r="AS211" s="243">
        <v>0</v>
      </c>
      <c r="AT211" s="242">
        <f t="shared" si="41"/>
        <v>0</v>
      </c>
      <c r="AU211" s="178">
        <v>182</v>
      </c>
      <c r="AV211" s="244">
        <f t="shared" si="42"/>
        <v>945.6</v>
      </c>
      <c r="AW211" s="244">
        <f t="shared" si="49"/>
        <v>0</v>
      </c>
      <c r="AX211" s="213">
        <f t="shared" si="43"/>
        <v>0</v>
      </c>
      <c r="AZ211" s="194" t="s">
        <v>724</v>
      </c>
      <c r="BA211" s="195" t="s">
        <v>725</v>
      </c>
      <c r="BB211" s="196">
        <v>2260</v>
      </c>
      <c r="BC211" s="197">
        <f>IF(C211="arrendamiento",BB211/Costo!$C$27,'Precios R9 (2023)'!BB211)</f>
        <v>2260</v>
      </c>
      <c r="BD211" s="197">
        <v>0</v>
      </c>
      <c r="BE211" s="197">
        <f t="shared" si="50"/>
        <v>0</v>
      </c>
    </row>
    <row r="212" spans="1:57" s="181" customFormat="1" ht="18.75" customHeight="1">
      <c r="A212" s="178">
        <v>183</v>
      </c>
      <c r="B212" s="179" t="s">
        <v>138</v>
      </c>
      <c r="C212" s="178" t="s">
        <v>369</v>
      </c>
      <c r="D212" s="183">
        <v>1968</v>
      </c>
      <c r="E212" s="183">
        <v>1751</v>
      </c>
      <c r="F212" s="183">
        <v>1432</v>
      </c>
      <c r="G212" s="183">
        <v>2138</v>
      </c>
      <c r="H212" s="183">
        <v>1991</v>
      </c>
      <c r="I212" s="183">
        <v>2208</v>
      </c>
      <c r="J212" s="183">
        <v>1810</v>
      </c>
      <c r="K212" s="183">
        <v>2211</v>
      </c>
      <c r="L212" s="183">
        <v>1527</v>
      </c>
      <c r="M212" s="183">
        <v>1278</v>
      </c>
      <c r="N212" s="183">
        <v>1792</v>
      </c>
      <c r="O212" s="183">
        <v>1697</v>
      </c>
      <c r="P212" s="183">
        <v>2036</v>
      </c>
      <c r="Q212" s="183">
        <v>2180</v>
      </c>
      <c r="R212" s="183">
        <v>2248</v>
      </c>
      <c r="S212" s="183">
        <v>2715</v>
      </c>
      <c r="T212" s="183">
        <v>1406</v>
      </c>
      <c r="U212" s="183">
        <v>1765</v>
      </c>
      <c r="V212" s="183">
        <v>1689</v>
      </c>
      <c r="W212" s="183">
        <v>1860</v>
      </c>
      <c r="X212" s="183">
        <v>1598</v>
      </c>
      <c r="Y212" s="183">
        <v>1234</v>
      </c>
      <c r="Z212" s="183">
        <v>2206</v>
      </c>
      <c r="AA212" s="183">
        <v>1722</v>
      </c>
      <c r="AB212" s="183">
        <v>2240</v>
      </c>
      <c r="AC212" s="183">
        <v>2245</v>
      </c>
      <c r="AD212" s="183">
        <v>1816</v>
      </c>
      <c r="AG212" s="226">
        <f t="shared" si="37"/>
        <v>2715</v>
      </c>
      <c r="AH212" s="226">
        <f t="shared" si="38"/>
        <v>1234</v>
      </c>
      <c r="AI212" s="226">
        <f t="shared" si="44"/>
        <v>987.2</v>
      </c>
      <c r="AJ212" s="227">
        <f t="shared" si="39"/>
        <v>0.22754303599374015</v>
      </c>
      <c r="AK212" s="226">
        <f t="shared" si="45"/>
        <v>925.5</v>
      </c>
      <c r="AL212" s="227">
        <f t="shared" si="40"/>
        <v>0.2758215962441315</v>
      </c>
      <c r="AN212" s="210" t="b">
        <f t="shared" si="46"/>
        <v>0</v>
      </c>
      <c r="AO212" s="210" t="b">
        <f t="shared" si="51"/>
        <v>0</v>
      </c>
      <c r="AP212" s="211">
        <f t="shared" si="47"/>
        <v>69</v>
      </c>
      <c r="AQ212" s="242">
        <f t="shared" si="48"/>
        <v>9898</v>
      </c>
      <c r="AR212" s="178">
        <v>183</v>
      </c>
      <c r="AS212" s="243">
        <v>0</v>
      </c>
      <c r="AT212" s="242">
        <f t="shared" si="41"/>
        <v>0</v>
      </c>
      <c r="AU212" s="178">
        <v>183</v>
      </c>
      <c r="AV212" s="244">
        <f t="shared" si="42"/>
        <v>987.2</v>
      </c>
      <c r="AW212" s="244">
        <f t="shared" si="49"/>
        <v>0</v>
      </c>
      <c r="AX212" s="213">
        <f t="shared" si="43"/>
        <v>0</v>
      </c>
      <c r="AZ212" s="194">
        <v>380020</v>
      </c>
      <c r="BA212" s="195" t="s">
        <v>686</v>
      </c>
      <c r="BB212" s="196">
        <v>1200</v>
      </c>
      <c r="BC212" s="197">
        <f>IF(C212="arrendamiento",BB212/Costo!$C$27,'Precios R9 (2023)'!BB212)</f>
        <v>1200</v>
      </c>
      <c r="BD212" s="197">
        <v>0</v>
      </c>
      <c r="BE212" s="197">
        <f t="shared" si="50"/>
        <v>0</v>
      </c>
    </row>
    <row r="213" spans="1:57" s="181" customFormat="1" ht="18.75" customHeight="1">
      <c r="A213" s="178">
        <v>184</v>
      </c>
      <c r="B213" s="179" t="s">
        <v>213</v>
      </c>
      <c r="C213" s="178" t="s">
        <v>369</v>
      </c>
      <c r="D213" s="183">
        <v>1968</v>
      </c>
      <c r="E213" s="183">
        <v>2176</v>
      </c>
      <c r="F213" s="183">
        <v>1444</v>
      </c>
      <c r="G213" s="183">
        <v>1725</v>
      </c>
      <c r="H213" s="183">
        <v>1968</v>
      </c>
      <c r="I213" s="183">
        <v>2780</v>
      </c>
      <c r="J213" s="183">
        <v>2715</v>
      </c>
      <c r="K213" s="183">
        <v>2242</v>
      </c>
      <c r="L213" s="183">
        <v>1434</v>
      </c>
      <c r="M213" s="183">
        <v>1290</v>
      </c>
      <c r="N213" s="183">
        <v>1303</v>
      </c>
      <c r="O213" s="183">
        <v>2262</v>
      </c>
      <c r="P213" s="183">
        <v>2319</v>
      </c>
      <c r="Q213" s="183">
        <v>2747</v>
      </c>
      <c r="R213" s="183">
        <v>2089</v>
      </c>
      <c r="S213" s="183">
        <v>2715</v>
      </c>
      <c r="T213" s="183">
        <v>1864</v>
      </c>
      <c r="U213" s="183">
        <v>2848</v>
      </c>
      <c r="V213" s="183">
        <v>2127</v>
      </c>
      <c r="W213" s="183">
        <v>1768</v>
      </c>
      <c r="X213" s="183">
        <v>3675</v>
      </c>
      <c r="Y213" s="183">
        <v>1557</v>
      </c>
      <c r="Z213" s="183">
        <v>2206</v>
      </c>
      <c r="AA213" s="183">
        <v>1950</v>
      </c>
      <c r="AB213" s="183">
        <v>2817</v>
      </c>
      <c r="AC213" s="183">
        <v>2828</v>
      </c>
      <c r="AD213" s="183">
        <v>2736</v>
      </c>
      <c r="AG213" s="226">
        <f t="shared" si="37"/>
        <v>3675</v>
      </c>
      <c r="AH213" s="226">
        <f t="shared" si="38"/>
        <v>1290</v>
      </c>
      <c r="AI213" s="226">
        <f t="shared" si="44"/>
        <v>1032</v>
      </c>
      <c r="AJ213" s="227">
        <f t="shared" si="39"/>
        <v>0.19999999999999996</v>
      </c>
      <c r="AK213" s="226">
        <f t="shared" si="45"/>
        <v>967.5</v>
      </c>
      <c r="AL213" s="227">
        <f t="shared" si="40"/>
        <v>0.25</v>
      </c>
      <c r="AN213" s="210" t="b">
        <f t="shared" si="46"/>
        <v>0</v>
      </c>
      <c r="AO213" s="210" t="b">
        <f t="shared" si="51"/>
        <v>0</v>
      </c>
      <c r="AP213" s="211">
        <f t="shared" si="47"/>
        <v>69</v>
      </c>
      <c r="AQ213" s="242">
        <f t="shared" si="48"/>
        <v>9898</v>
      </c>
      <c r="AR213" s="178">
        <v>184</v>
      </c>
      <c r="AS213" s="243">
        <v>3</v>
      </c>
      <c r="AT213" s="242">
        <f t="shared" si="41"/>
        <v>3870</v>
      </c>
      <c r="AU213" s="178">
        <v>184</v>
      </c>
      <c r="AV213" s="244">
        <f t="shared" si="42"/>
        <v>1032</v>
      </c>
      <c r="AW213" s="244">
        <f t="shared" si="49"/>
        <v>3096</v>
      </c>
      <c r="AX213" s="213">
        <f t="shared" si="43"/>
        <v>0.19999999999999996</v>
      </c>
      <c r="AZ213" s="194">
        <v>280001</v>
      </c>
      <c r="BA213" s="195" t="s">
        <v>561</v>
      </c>
      <c r="BB213" s="196">
        <v>1380</v>
      </c>
      <c r="BC213" s="197">
        <f>IF(C213="arrendamiento",BB213/Costo!$C$27,'Precios R9 (2023)'!BB213)</f>
        <v>1380</v>
      </c>
      <c r="BD213" s="197">
        <f t="shared" ref="BD213:BD218" si="52">BC213*19%</f>
        <v>262.2</v>
      </c>
      <c r="BE213" s="197">
        <f t="shared" si="50"/>
        <v>4926.6000000000004</v>
      </c>
    </row>
    <row r="214" spans="1:57" s="181" customFormat="1" ht="18.75" customHeight="1">
      <c r="A214" s="178">
        <v>185</v>
      </c>
      <c r="B214" s="179" t="s">
        <v>422</v>
      </c>
      <c r="C214" s="178" t="s">
        <v>369</v>
      </c>
      <c r="D214" s="183">
        <v>5009</v>
      </c>
      <c r="E214" s="183">
        <v>5837</v>
      </c>
      <c r="F214" s="183">
        <v>4941</v>
      </c>
      <c r="G214" s="183">
        <v>4990</v>
      </c>
      <c r="H214" s="183">
        <v>5068</v>
      </c>
      <c r="I214" s="183">
        <v>6121</v>
      </c>
      <c r="J214" s="183">
        <v>10746</v>
      </c>
      <c r="K214" s="183">
        <v>8888</v>
      </c>
      <c r="L214" s="183">
        <v>14706</v>
      </c>
      <c r="M214" s="183">
        <v>4412</v>
      </c>
      <c r="N214" s="183">
        <v>3225</v>
      </c>
      <c r="O214" s="183">
        <v>5543</v>
      </c>
      <c r="P214" s="183">
        <v>7986</v>
      </c>
      <c r="Q214" s="183">
        <v>6045</v>
      </c>
      <c r="R214" s="183">
        <v>5207</v>
      </c>
      <c r="S214" s="183">
        <v>6222</v>
      </c>
      <c r="T214" s="183">
        <v>4853</v>
      </c>
      <c r="U214" s="183">
        <v>9977</v>
      </c>
      <c r="V214" s="183">
        <v>4681</v>
      </c>
      <c r="W214" s="183">
        <v>4179</v>
      </c>
      <c r="X214" s="183">
        <v>5495</v>
      </c>
      <c r="Y214" s="183">
        <v>9779</v>
      </c>
      <c r="Z214" s="183">
        <v>5430</v>
      </c>
      <c r="AA214" s="183">
        <v>5883</v>
      </c>
      <c r="AB214" s="183">
        <v>6210</v>
      </c>
      <c r="AC214" s="183">
        <v>6224</v>
      </c>
      <c r="AD214" s="183">
        <v>14706</v>
      </c>
      <c r="AG214" s="226">
        <f t="shared" si="37"/>
        <v>14706</v>
      </c>
      <c r="AH214" s="226">
        <f t="shared" si="38"/>
        <v>3225</v>
      </c>
      <c r="AI214" s="226">
        <f t="shared" si="44"/>
        <v>2580</v>
      </c>
      <c r="AJ214" s="227">
        <f t="shared" si="39"/>
        <v>0.4152311876699909</v>
      </c>
      <c r="AK214" s="226">
        <f t="shared" si="45"/>
        <v>2418.75</v>
      </c>
      <c r="AL214" s="227">
        <f t="shared" si="40"/>
        <v>0.45177923844061652</v>
      </c>
      <c r="AN214" s="210" t="b">
        <f t="shared" si="46"/>
        <v>0</v>
      </c>
      <c r="AO214" s="210" t="b">
        <f t="shared" si="51"/>
        <v>0</v>
      </c>
      <c r="AP214" s="211">
        <f t="shared" si="47"/>
        <v>69</v>
      </c>
      <c r="AQ214" s="242">
        <f t="shared" si="48"/>
        <v>9898</v>
      </c>
      <c r="AR214" s="178">
        <v>185</v>
      </c>
      <c r="AS214" s="243">
        <v>2</v>
      </c>
      <c r="AT214" s="242">
        <f t="shared" si="41"/>
        <v>6450</v>
      </c>
      <c r="AU214" s="178">
        <v>185</v>
      </c>
      <c r="AV214" s="244">
        <f t="shared" si="42"/>
        <v>2580</v>
      </c>
      <c r="AW214" s="244">
        <f t="shared" si="49"/>
        <v>5160</v>
      </c>
      <c r="AX214" s="213">
        <f t="shared" si="43"/>
        <v>0.4152311876699909</v>
      </c>
      <c r="AZ214" s="194"/>
      <c r="BA214" s="195"/>
      <c r="BB214" s="196">
        <v>3900</v>
      </c>
      <c r="BC214" s="197">
        <f>IF(C214="arrendamiento",BB214/Costo!$C$27,'Precios R9 (2023)'!BB214)</f>
        <v>3900</v>
      </c>
      <c r="BD214" s="197">
        <f t="shared" si="52"/>
        <v>741</v>
      </c>
      <c r="BE214" s="197">
        <f t="shared" si="50"/>
        <v>9282</v>
      </c>
    </row>
    <row r="215" spans="1:57" s="181" customFormat="1" ht="18.75" customHeight="1">
      <c r="A215" s="178">
        <v>186</v>
      </c>
      <c r="B215" s="179" t="s">
        <v>139</v>
      </c>
      <c r="C215" s="178" t="s">
        <v>369</v>
      </c>
      <c r="D215" s="183">
        <v>10408</v>
      </c>
      <c r="E215" s="183">
        <v>14728</v>
      </c>
      <c r="F215" s="183">
        <v>11098</v>
      </c>
      <c r="G215" s="183">
        <v>12046</v>
      </c>
      <c r="H215" s="183">
        <v>10285</v>
      </c>
      <c r="I215" s="183">
        <v>17125</v>
      </c>
      <c r="J215" s="183">
        <v>13801</v>
      </c>
      <c r="K215" s="183">
        <v>25006</v>
      </c>
      <c r="L215" s="183">
        <v>13405</v>
      </c>
      <c r="M215" s="183">
        <v>9909</v>
      </c>
      <c r="N215" s="183">
        <v>8400</v>
      </c>
      <c r="O215" s="183">
        <v>13801</v>
      </c>
      <c r="P215" s="183">
        <v>14649</v>
      </c>
      <c r="Q215" s="183">
        <v>16913</v>
      </c>
      <c r="R215" s="183">
        <v>11165</v>
      </c>
      <c r="S215" s="183">
        <v>22963</v>
      </c>
      <c r="T215" s="183">
        <v>10900</v>
      </c>
      <c r="U215" s="183">
        <v>18183</v>
      </c>
      <c r="V215" s="183">
        <v>13100</v>
      </c>
      <c r="W215" s="183">
        <v>11550</v>
      </c>
      <c r="X215" s="183">
        <v>8436</v>
      </c>
      <c r="Y215" s="183">
        <v>10358</v>
      </c>
      <c r="Z215" s="183">
        <v>13405</v>
      </c>
      <c r="AA215" s="183">
        <v>11410</v>
      </c>
      <c r="AB215" s="183">
        <v>17375</v>
      </c>
      <c r="AC215" s="183">
        <v>17414</v>
      </c>
      <c r="AD215" s="183">
        <v>13124</v>
      </c>
      <c r="AG215" s="226">
        <f t="shared" si="37"/>
        <v>25006</v>
      </c>
      <c r="AH215" s="226">
        <f t="shared" si="38"/>
        <v>8400</v>
      </c>
      <c r="AI215" s="226">
        <f t="shared" si="44"/>
        <v>6720</v>
      </c>
      <c r="AJ215" s="227">
        <f t="shared" si="39"/>
        <v>0.3218286406297306</v>
      </c>
      <c r="AK215" s="226">
        <f t="shared" si="45"/>
        <v>6300</v>
      </c>
      <c r="AL215" s="227">
        <f t="shared" si="40"/>
        <v>0.36421435059037244</v>
      </c>
      <c r="AN215" s="210" t="b">
        <f t="shared" si="46"/>
        <v>0</v>
      </c>
      <c r="AO215" s="210" t="b">
        <f t="shared" si="51"/>
        <v>0</v>
      </c>
      <c r="AP215" s="211">
        <f t="shared" si="47"/>
        <v>69</v>
      </c>
      <c r="AQ215" s="242">
        <f t="shared" si="48"/>
        <v>9898</v>
      </c>
      <c r="AR215" s="178">
        <v>186</v>
      </c>
      <c r="AS215" s="243">
        <v>0</v>
      </c>
      <c r="AT215" s="242">
        <f t="shared" si="41"/>
        <v>0</v>
      </c>
      <c r="AU215" s="178">
        <v>186</v>
      </c>
      <c r="AV215" s="244">
        <f t="shared" si="42"/>
        <v>6720</v>
      </c>
      <c r="AW215" s="244">
        <f t="shared" si="49"/>
        <v>0</v>
      </c>
      <c r="AX215" s="213">
        <f t="shared" si="43"/>
        <v>0</v>
      </c>
      <c r="AZ215" s="194">
        <v>280005</v>
      </c>
      <c r="BA215" s="195" t="s">
        <v>609</v>
      </c>
      <c r="BB215" s="196">
        <v>9900</v>
      </c>
      <c r="BC215" s="197">
        <f>IF(C215="arrendamiento",BB215/Costo!$C$27,'Precios R9 (2023)'!BB215)</f>
        <v>9900</v>
      </c>
      <c r="BD215" s="197">
        <f t="shared" si="52"/>
        <v>1881</v>
      </c>
      <c r="BE215" s="197">
        <f t="shared" si="50"/>
        <v>0</v>
      </c>
    </row>
    <row r="216" spans="1:57" s="181" customFormat="1" ht="18.75" customHeight="1">
      <c r="A216" s="178">
        <v>187</v>
      </c>
      <c r="B216" s="179" t="s">
        <v>140</v>
      </c>
      <c r="C216" s="178" t="s">
        <v>369</v>
      </c>
      <c r="D216" s="183">
        <v>6302</v>
      </c>
      <c r="E216" s="183">
        <v>6301</v>
      </c>
      <c r="F216" s="183">
        <v>5283</v>
      </c>
      <c r="G216" s="183">
        <v>4990</v>
      </c>
      <c r="H216" s="183">
        <v>6377</v>
      </c>
      <c r="I216" s="183">
        <v>7509</v>
      </c>
      <c r="J216" s="183">
        <v>6787</v>
      </c>
      <c r="K216" s="183">
        <v>8888</v>
      </c>
      <c r="L216" s="183">
        <v>5019</v>
      </c>
      <c r="M216" s="183">
        <v>4717</v>
      </c>
      <c r="N216" s="183">
        <v>3225</v>
      </c>
      <c r="O216" s="183">
        <v>5090</v>
      </c>
      <c r="P216" s="183">
        <v>5713</v>
      </c>
      <c r="Q216" s="183">
        <v>7416</v>
      </c>
      <c r="R216" s="183">
        <v>5397</v>
      </c>
      <c r="S216" s="183">
        <v>6674</v>
      </c>
      <c r="T216" s="183">
        <v>5521</v>
      </c>
      <c r="U216" s="183">
        <v>5986</v>
      </c>
      <c r="V216" s="183">
        <v>5743</v>
      </c>
      <c r="W216" s="183">
        <v>4401</v>
      </c>
      <c r="X216" s="183">
        <v>6731</v>
      </c>
      <c r="Y216" s="183">
        <v>4874</v>
      </c>
      <c r="Z216" s="183">
        <v>5430</v>
      </c>
      <c r="AA216" s="183">
        <v>6637</v>
      </c>
      <c r="AB216" s="183">
        <v>7624</v>
      </c>
      <c r="AC216" s="183">
        <v>7636</v>
      </c>
      <c r="AD216" s="183">
        <v>6767</v>
      </c>
      <c r="AG216" s="226">
        <f t="shared" si="37"/>
        <v>8888</v>
      </c>
      <c r="AH216" s="226">
        <f t="shared" si="38"/>
        <v>3225</v>
      </c>
      <c r="AI216" s="226">
        <f t="shared" si="44"/>
        <v>2580</v>
      </c>
      <c r="AJ216" s="227">
        <f t="shared" si="39"/>
        <v>0.45304218783124872</v>
      </c>
      <c r="AK216" s="226">
        <f t="shared" si="45"/>
        <v>2418.75</v>
      </c>
      <c r="AL216" s="227">
        <f t="shared" si="40"/>
        <v>0.48722705109179565</v>
      </c>
      <c r="AN216" s="210" t="b">
        <f t="shared" si="46"/>
        <v>0</v>
      </c>
      <c r="AO216" s="210" t="b">
        <f t="shared" si="51"/>
        <v>0</v>
      </c>
      <c r="AP216" s="211">
        <f t="shared" si="47"/>
        <v>69</v>
      </c>
      <c r="AQ216" s="242">
        <f t="shared" si="48"/>
        <v>9898</v>
      </c>
      <c r="AR216" s="178">
        <v>187</v>
      </c>
      <c r="AS216" s="243">
        <v>0</v>
      </c>
      <c r="AT216" s="242">
        <f t="shared" si="41"/>
        <v>0</v>
      </c>
      <c r="AU216" s="178">
        <v>187</v>
      </c>
      <c r="AV216" s="244">
        <f t="shared" si="42"/>
        <v>2580</v>
      </c>
      <c r="AW216" s="244">
        <f t="shared" si="49"/>
        <v>0</v>
      </c>
      <c r="AX216" s="213">
        <f t="shared" si="43"/>
        <v>0</v>
      </c>
      <c r="AZ216" s="194">
        <v>280006</v>
      </c>
      <c r="BA216" s="195" t="s">
        <v>687</v>
      </c>
      <c r="BB216" s="196">
        <v>4740</v>
      </c>
      <c r="BC216" s="197">
        <f>IF(C216="arrendamiento",BB216/Costo!$C$27,'Precios R9 (2023)'!BB216)</f>
        <v>4740</v>
      </c>
      <c r="BD216" s="197">
        <f t="shared" si="52"/>
        <v>900.6</v>
      </c>
      <c r="BE216" s="197">
        <f t="shared" si="50"/>
        <v>0</v>
      </c>
    </row>
    <row r="217" spans="1:57" s="181" customFormat="1" ht="18.75" customHeight="1">
      <c r="A217" s="178">
        <v>188</v>
      </c>
      <c r="B217" s="179" t="s">
        <v>214</v>
      </c>
      <c r="C217" s="178" t="s">
        <v>369</v>
      </c>
      <c r="D217" s="183">
        <v>11410</v>
      </c>
      <c r="E217" s="183">
        <v>7545</v>
      </c>
      <c r="F217" s="183">
        <v>8615</v>
      </c>
      <c r="G217" s="183">
        <v>8783</v>
      </c>
      <c r="H217" s="183">
        <v>11275</v>
      </c>
      <c r="I217" s="183">
        <v>14026</v>
      </c>
      <c r="J217" s="183">
        <v>10181</v>
      </c>
      <c r="K217" s="183">
        <v>8433</v>
      </c>
      <c r="L217" s="183">
        <v>8880</v>
      </c>
      <c r="M217" s="183">
        <v>7692</v>
      </c>
      <c r="N217" s="183">
        <v>3846</v>
      </c>
      <c r="O217" s="183">
        <v>10181</v>
      </c>
      <c r="P217" s="183">
        <v>12421</v>
      </c>
      <c r="Q217" s="183">
        <v>13852</v>
      </c>
      <c r="R217" s="183">
        <v>9985</v>
      </c>
      <c r="S217" s="183">
        <v>13461</v>
      </c>
      <c r="T217" s="183">
        <v>8461</v>
      </c>
      <c r="U217" s="183">
        <v>12337</v>
      </c>
      <c r="V217" s="183">
        <v>10730</v>
      </c>
      <c r="W217" s="183">
        <v>9121</v>
      </c>
      <c r="X217" s="183">
        <v>10938</v>
      </c>
      <c r="Y217" s="183">
        <v>4577</v>
      </c>
      <c r="Z217" s="183">
        <v>11538</v>
      </c>
      <c r="AA217" s="183">
        <v>9054</v>
      </c>
      <c r="AB217" s="183">
        <v>14185</v>
      </c>
      <c r="AC217" s="183">
        <v>14263</v>
      </c>
      <c r="AD217" s="183">
        <v>9998</v>
      </c>
      <c r="AG217" s="226">
        <f t="shared" si="37"/>
        <v>14263</v>
      </c>
      <c r="AH217" s="226">
        <f t="shared" si="38"/>
        <v>3846</v>
      </c>
      <c r="AI217" s="226">
        <f t="shared" si="44"/>
        <v>3076.8</v>
      </c>
      <c r="AJ217" s="227">
        <f t="shared" si="39"/>
        <v>0.6</v>
      </c>
      <c r="AK217" s="226">
        <f t="shared" si="45"/>
        <v>2884.5</v>
      </c>
      <c r="AL217" s="227">
        <f t="shared" si="40"/>
        <v>0.625</v>
      </c>
      <c r="AN217" s="210" t="b">
        <f t="shared" si="46"/>
        <v>0</v>
      </c>
      <c r="AO217" s="210" t="b">
        <f t="shared" si="51"/>
        <v>0</v>
      </c>
      <c r="AP217" s="211">
        <f t="shared" si="47"/>
        <v>69</v>
      </c>
      <c r="AQ217" s="242">
        <f t="shared" si="48"/>
        <v>9898</v>
      </c>
      <c r="AR217" s="178">
        <v>188</v>
      </c>
      <c r="AS217" s="243">
        <v>1</v>
      </c>
      <c r="AT217" s="242">
        <f t="shared" si="41"/>
        <v>3846</v>
      </c>
      <c r="AU217" s="178">
        <v>188</v>
      </c>
      <c r="AV217" s="244">
        <f t="shared" si="42"/>
        <v>3076.8</v>
      </c>
      <c r="AW217" s="244">
        <f t="shared" si="49"/>
        <v>3076.8</v>
      </c>
      <c r="AX217" s="213">
        <f t="shared" si="43"/>
        <v>0.6</v>
      </c>
      <c r="AZ217" s="194">
        <v>280004</v>
      </c>
      <c r="BA217" s="195" t="s">
        <v>688</v>
      </c>
      <c r="BB217" s="196">
        <v>7620</v>
      </c>
      <c r="BC217" s="197">
        <f>IF(C217="arrendamiento",BB217/Costo!$C$27,'Precios R9 (2023)'!BB217)</f>
        <v>7620</v>
      </c>
      <c r="BD217" s="197">
        <f t="shared" si="52"/>
        <v>1447.8</v>
      </c>
      <c r="BE217" s="197">
        <f t="shared" si="50"/>
        <v>9067.7999999999993</v>
      </c>
    </row>
    <row r="218" spans="1:57" s="181" customFormat="1" ht="18.75" customHeight="1">
      <c r="A218" s="178">
        <v>189</v>
      </c>
      <c r="B218" s="179" t="s">
        <v>141</v>
      </c>
      <c r="C218" s="178" t="s">
        <v>369</v>
      </c>
      <c r="D218" s="183">
        <v>10396</v>
      </c>
      <c r="E218" s="183">
        <v>9923</v>
      </c>
      <c r="F218" s="183">
        <v>8615</v>
      </c>
      <c r="G218" s="183">
        <v>10357</v>
      </c>
      <c r="H218" s="183">
        <v>10520</v>
      </c>
      <c r="I218" s="183">
        <v>16009</v>
      </c>
      <c r="J218" s="183">
        <v>10181</v>
      </c>
      <c r="K218" s="183">
        <v>23432</v>
      </c>
      <c r="L218" s="183">
        <v>10181</v>
      </c>
      <c r="M218" s="183">
        <v>7692</v>
      </c>
      <c r="N218" s="183">
        <v>1848</v>
      </c>
      <c r="O218" s="183">
        <v>9389</v>
      </c>
      <c r="P218" s="183">
        <v>13936</v>
      </c>
      <c r="Q218" s="183">
        <v>15809</v>
      </c>
      <c r="R218" s="183">
        <v>9468</v>
      </c>
      <c r="S218" s="183">
        <v>13009</v>
      </c>
      <c r="T218" s="183">
        <v>10769</v>
      </c>
      <c r="U218" s="183">
        <v>16102</v>
      </c>
      <c r="V218" s="183">
        <v>12246</v>
      </c>
      <c r="W218" s="183">
        <v>10339</v>
      </c>
      <c r="X218" s="183">
        <v>9779</v>
      </c>
      <c r="Y218" s="183">
        <v>6992</v>
      </c>
      <c r="Z218" s="183">
        <v>12556</v>
      </c>
      <c r="AA218" s="183">
        <v>10011</v>
      </c>
      <c r="AB218" s="183">
        <v>16165</v>
      </c>
      <c r="AC218" s="183">
        <v>16278</v>
      </c>
      <c r="AD218" s="183">
        <v>11021</v>
      </c>
      <c r="AG218" s="226">
        <f t="shared" si="37"/>
        <v>23432</v>
      </c>
      <c r="AH218" s="226">
        <f t="shared" si="38"/>
        <v>1848</v>
      </c>
      <c r="AI218" s="226">
        <f t="shared" si="44"/>
        <v>1478.4</v>
      </c>
      <c r="AJ218" s="227">
        <f t="shared" si="39"/>
        <v>0.80780031201248048</v>
      </c>
      <c r="AK218" s="226">
        <f t="shared" si="45"/>
        <v>1386</v>
      </c>
      <c r="AL218" s="227">
        <f t="shared" si="40"/>
        <v>0.81981279251170047</v>
      </c>
      <c r="AN218" s="210" t="b">
        <f t="shared" si="46"/>
        <v>0</v>
      </c>
      <c r="AO218" s="210" t="b">
        <f t="shared" si="51"/>
        <v>0</v>
      </c>
      <c r="AP218" s="211">
        <f t="shared" si="47"/>
        <v>69</v>
      </c>
      <c r="AQ218" s="242">
        <f t="shared" si="48"/>
        <v>9898</v>
      </c>
      <c r="AR218" s="178">
        <v>189</v>
      </c>
      <c r="AS218" s="243">
        <v>2</v>
      </c>
      <c r="AT218" s="242">
        <f t="shared" si="41"/>
        <v>3696</v>
      </c>
      <c r="AU218" s="178">
        <v>189</v>
      </c>
      <c r="AV218" s="244">
        <f t="shared" si="42"/>
        <v>1478.4</v>
      </c>
      <c r="AW218" s="244">
        <f t="shared" si="49"/>
        <v>2956.8</v>
      </c>
      <c r="AX218" s="213">
        <f t="shared" si="43"/>
        <v>0.80780031201248048</v>
      </c>
      <c r="AZ218" s="194">
        <v>280004</v>
      </c>
      <c r="BA218" s="195" t="s">
        <v>688</v>
      </c>
      <c r="BB218" s="196">
        <v>7620</v>
      </c>
      <c r="BC218" s="197">
        <f>IF(C218="arrendamiento",BB218/Costo!$C$27,'Precios R9 (2023)'!BB218)</f>
        <v>7620</v>
      </c>
      <c r="BD218" s="197">
        <f t="shared" si="52"/>
        <v>1447.8</v>
      </c>
      <c r="BE218" s="197">
        <f t="shared" si="50"/>
        <v>18135.599999999999</v>
      </c>
    </row>
    <row r="219" spans="1:57" s="181" customFormat="1" ht="18.75" customHeight="1">
      <c r="A219" s="178">
        <v>190</v>
      </c>
      <c r="B219" s="179" t="s">
        <v>142</v>
      </c>
      <c r="C219" s="178" t="s">
        <v>369</v>
      </c>
      <c r="D219" s="183">
        <v>717</v>
      </c>
      <c r="E219" s="183">
        <v>1167</v>
      </c>
      <c r="F219" s="183">
        <v>887</v>
      </c>
      <c r="G219" s="183">
        <v>649</v>
      </c>
      <c r="H219" s="183">
        <v>708</v>
      </c>
      <c r="I219" s="183">
        <v>1820</v>
      </c>
      <c r="J219" s="183">
        <v>2036</v>
      </c>
      <c r="K219" s="183">
        <v>2052</v>
      </c>
      <c r="L219" s="183">
        <v>645</v>
      </c>
      <c r="M219" s="183">
        <v>1131</v>
      </c>
      <c r="N219" s="183">
        <v>448</v>
      </c>
      <c r="O219" s="183">
        <v>1584</v>
      </c>
      <c r="P219" s="183">
        <v>1980</v>
      </c>
      <c r="Q219" s="183">
        <v>1797</v>
      </c>
      <c r="R219" s="183">
        <v>566</v>
      </c>
      <c r="S219" s="183">
        <v>1357</v>
      </c>
      <c r="T219" s="183">
        <v>1357</v>
      </c>
      <c r="U219" s="183">
        <v>1357</v>
      </c>
      <c r="V219" s="183">
        <v>1392</v>
      </c>
      <c r="W219" s="183">
        <v>1612</v>
      </c>
      <c r="X219" s="183">
        <v>1336</v>
      </c>
      <c r="Y219" s="183">
        <v>1007</v>
      </c>
      <c r="Z219" s="183">
        <v>1697</v>
      </c>
      <c r="AA219" s="183">
        <v>871</v>
      </c>
      <c r="AB219" s="183">
        <v>1833</v>
      </c>
      <c r="AC219" s="183">
        <v>1851</v>
      </c>
      <c r="AD219" s="183">
        <v>1403</v>
      </c>
      <c r="AG219" s="226">
        <f t="shared" si="37"/>
        <v>2052</v>
      </c>
      <c r="AH219" s="226">
        <f t="shared" si="38"/>
        <v>448</v>
      </c>
      <c r="AI219" s="226">
        <f t="shared" si="44"/>
        <v>358.4</v>
      </c>
      <c r="AJ219" s="227">
        <f t="shared" si="39"/>
        <v>0.68311229000884177</v>
      </c>
      <c r="AK219" s="226">
        <f t="shared" si="45"/>
        <v>336</v>
      </c>
      <c r="AL219" s="227">
        <f t="shared" si="40"/>
        <v>0.70291777188328908</v>
      </c>
      <c r="AN219" s="210" t="b">
        <f t="shared" si="46"/>
        <v>0</v>
      </c>
      <c r="AO219" s="210" t="b">
        <f t="shared" si="51"/>
        <v>0</v>
      </c>
      <c r="AP219" s="211">
        <f t="shared" si="47"/>
        <v>69</v>
      </c>
      <c r="AQ219" s="242">
        <f t="shared" si="48"/>
        <v>9898</v>
      </c>
      <c r="AR219" s="178">
        <v>190</v>
      </c>
      <c r="AS219" s="243">
        <v>0</v>
      </c>
      <c r="AT219" s="242">
        <f t="shared" si="41"/>
        <v>0</v>
      </c>
      <c r="AU219" s="178">
        <v>190</v>
      </c>
      <c r="AV219" s="244">
        <f t="shared" si="42"/>
        <v>358.4</v>
      </c>
      <c r="AW219" s="244">
        <f t="shared" si="49"/>
        <v>0</v>
      </c>
      <c r="AX219" s="213">
        <f t="shared" si="43"/>
        <v>0</v>
      </c>
      <c r="AZ219" s="194">
        <v>280011</v>
      </c>
      <c r="BA219" s="195" t="s">
        <v>562</v>
      </c>
      <c r="BB219" s="196">
        <v>1210</v>
      </c>
      <c r="BC219" s="197">
        <f>IF(C219="arrendamiento",BB219/Costo!$C$27,'Precios R9 (2023)'!BB219)</f>
        <v>1210</v>
      </c>
      <c r="BD219" s="197">
        <v>0</v>
      </c>
      <c r="BE219" s="197">
        <f t="shared" si="50"/>
        <v>0</v>
      </c>
    </row>
    <row r="220" spans="1:57" s="181" customFormat="1" ht="18.75" customHeight="1">
      <c r="A220" s="178">
        <v>191</v>
      </c>
      <c r="B220" s="179" t="s">
        <v>143</v>
      </c>
      <c r="C220" s="178" t="s">
        <v>369</v>
      </c>
      <c r="D220" s="183">
        <v>1651</v>
      </c>
      <c r="E220" s="183">
        <v>1751</v>
      </c>
      <c r="F220" s="183">
        <v>1267</v>
      </c>
      <c r="G220" s="183">
        <v>1512</v>
      </c>
      <c r="H220" s="183">
        <v>1671</v>
      </c>
      <c r="I220" s="183">
        <v>3228</v>
      </c>
      <c r="J220" s="183">
        <v>2941</v>
      </c>
      <c r="K220" s="183">
        <v>2885</v>
      </c>
      <c r="L220" s="183">
        <v>1109</v>
      </c>
      <c r="M220" s="183">
        <v>1131</v>
      </c>
      <c r="N220" s="183">
        <v>1044</v>
      </c>
      <c r="O220" s="183">
        <v>3054</v>
      </c>
      <c r="P220" s="183">
        <v>2036</v>
      </c>
      <c r="Q220" s="183">
        <v>3188</v>
      </c>
      <c r="R220" s="183">
        <v>1471</v>
      </c>
      <c r="S220" s="183">
        <v>2715</v>
      </c>
      <c r="T220" s="183">
        <v>1629</v>
      </c>
      <c r="U220" s="183">
        <v>2443</v>
      </c>
      <c r="V220" s="183">
        <v>2470</v>
      </c>
      <c r="W220" s="183">
        <v>2064</v>
      </c>
      <c r="X220" s="183">
        <v>2560</v>
      </c>
      <c r="Y220" s="183">
        <v>1786</v>
      </c>
      <c r="Z220" s="183">
        <v>3054</v>
      </c>
      <c r="AA220" s="183">
        <v>1409</v>
      </c>
      <c r="AB220" s="183">
        <v>3269</v>
      </c>
      <c r="AC220" s="183">
        <v>3282</v>
      </c>
      <c r="AD220" s="183">
        <v>2326</v>
      </c>
      <c r="AG220" s="226">
        <f t="shared" si="37"/>
        <v>3282</v>
      </c>
      <c r="AH220" s="226">
        <f t="shared" si="38"/>
        <v>1044</v>
      </c>
      <c r="AI220" s="226">
        <f t="shared" si="44"/>
        <v>835.2</v>
      </c>
      <c r="AJ220" s="227">
        <f t="shared" si="39"/>
        <v>0.2615384615384615</v>
      </c>
      <c r="AK220" s="226">
        <f t="shared" si="45"/>
        <v>783</v>
      </c>
      <c r="AL220" s="227">
        <f t="shared" si="40"/>
        <v>0.30769230769230771</v>
      </c>
      <c r="AN220" s="210" t="b">
        <f t="shared" si="46"/>
        <v>0</v>
      </c>
      <c r="AO220" s="210" t="b">
        <f t="shared" si="51"/>
        <v>0</v>
      </c>
      <c r="AP220" s="211">
        <f t="shared" si="47"/>
        <v>69</v>
      </c>
      <c r="AQ220" s="242">
        <f t="shared" si="48"/>
        <v>9898</v>
      </c>
      <c r="AR220" s="178">
        <v>191</v>
      </c>
      <c r="AS220" s="243">
        <v>0</v>
      </c>
      <c r="AT220" s="242">
        <f t="shared" si="41"/>
        <v>0</v>
      </c>
      <c r="AU220" s="178">
        <v>191</v>
      </c>
      <c r="AV220" s="244">
        <f t="shared" si="42"/>
        <v>835.2</v>
      </c>
      <c r="AW220" s="244">
        <f t="shared" si="49"/>
        <v>0</v>
      </c>
      <c r="AX220" s="213">
        <f t="shared" si="43"/>
        <v>0</v>
      </c>
      <c r="AZ220" s="194">
        <v>280011</v>
      </c>
      <c r="BA220" s="195" t="s">
        <v>562</v>
      </c>
      <c r="BB220" s="196">
        <v>1210</v>
      </c>
      <c r="BC220" s="197">
        <f>IF(C220="arrendamiento",BB220/Costo!$C$27,'Precios R9 (2023)'!BB220)</f>
        <v>1210</v>
      </c>
      <c r="BD220" s="197">
        <v>0</v>
      </c>
      <c r="BE220" s="197">
        <f t="shared" si="50"/>
        <v>0</v>
      </c>
    </row>
    <row r="221" spans="1:57" s="181" customFormat="1" ht="18.75" customHeight="1">
      <c r="A221" s="178">
        <v>192</v>
      </c>
      <c r="B221" s="179" t="s">
        <v>144</v>
      </c>
      <c r="C221" s="178" t="s">
        <v>369</v>
      </c>
      <c r="D221" s="183">
        <v>2271</v>
      </c>
      <c r="E221" s="183">
        <v>1825</v>
      </c>
      <c r="F221" s="183">
        <v>1647</v>
      </c>
      <c r="G221" s="183">
        <v>2057</v>
      </c>
      <c r="H221" s="183">
        <v>2244</v>
      </c>
      <c r="I221" s="183">
        <v>3509</v>
      </c>
      <c r="J221" s="183">
        <v>2941</v>
      </c>
      <c r="K221" s="183">
        <v>4311</v>
      </c>
      <c r="L221" s="183">
        <v>2036</v>
      </c>
      <c r="M221" s="183">
        <v>1131</v>
      </c>
      <c r="N221" s="183">
        <v>1419</v>
      </c>
      <c r="O221" s="183">
        <v>3280</v>
      </c>
      <c r="P221" s="183">
        <v>2206</v>
      </c>
      <c r="Q221" s="183">
        <v>3464</v>
      </c>
      <c r="R221" s="183">
        <v>1810</v>
      </c>
      <c r="S221" s="183">
        <v>3280</v>
      </c>
      <c r="T221" s="183">
        <v>2376</v>
      </c>
      <c r="U221" s="183">
        <v>2715</v>
      </c>
      <c r="V221" s="183">
        <v>2683</v>
      </c>
      <c r="W221" s="183">
        <v>2602</v>
      </c>
      <c r="X221" s="183">
        <v>2425</v>
      </c>
      <c r="Y221" s="183">
        <v>1941</v>
      </c>
      <c r="Z221" s="183">
        <v>3394</v>
      </c>
      <c r="AA221" s="183">
        <v>2563</v>
      </c>
      <c r="AB221" s="183">
        <v>3541</v>
      </c>
      <c r="AC221" s="183">
        <v>3567</v>
      </c>
      <c r="AD221" s="183">
        <v>2536</v>
      </c>
      <c r="AG221" s="226">
        <f t="shared" si="37"/>
        <v>4311</v>
      </c>
      <c r="AH221" s="226">
        <f t="shared" si="38"/>
        <v>1131</v>
      </c>
      <c r="AI221" s="226">
        <f t="shared" si="44"/>
        <v>904.8</v>
      </c>
      <c r="AJ221" s="227">
        <f t="shared" si="39"/>
        <v>0.20000000000000007</v>
      </c>
      <c r="AK221" s="226">
        <f t="shared" si="45"/>
        <v>848.25</v>
      </c>
      <c r="AL221" s="227">
        <f t="shared" si="40"/>
        <v>0.25</v>
      </c>
      <c r="AN221" s="210" t="b">
        <f t="shared" si="46"/>
        <v>0</v>
      </c>
      <c r="AO221" s="210" t="b">
        <f t="shared" si="51"/>
        <v>0</v>
      </c>
      <c r="AP221" s="211">
        <f t="shared" si="47"/>
        <v>69</v>
      </c>
      <c r="AQ221" s="242">
        <f t="shared" si="48"/>
        <v>9898</v>
      </c>
      <c r="AR221" s="178">
        <v>192</v>
      </c>
      <c r="AS221" s="243">
        <v>0</v>
      </c>
      <c r="AT221" s="242">
        <f t="shared" si="41"/>
        <v>0</v>
      </c>
      <c r="AU221" s="178">
        <v>192</v>
      </c>
      <c r="AV221" s="244">
        <f t="shared" si="42"/>
        <v>904.8</v>
      </c>
      <c r="AW221" s="244">
        <f t="shared" si="49"/>
        <v>0</v>
      </c>
      <c r="AX221" s="213">
        <f t="shared" si="43"/>
        <v>0</v>
      </c>
      <c r="AZ221" s="194">
        <v>280011</v>
      </c>
      <c r="BA221" s="195" t="s">
        <v>562</v>
      </c>
      <c r="BB221" s="196">
        <v>1210</v>
      </c>
      <c r="BC221" s="197">
        <f>IF(C221="arrendamiento",BB221/Costo!$C$27,'Precios R9 (2023)'!BB221)</f>
        <v>1210</v>
      </c>
      <c r="BD221" s="197">
        <v>0</v>
      </c>
      <c r="BE221" s="197">
        <f t="shared" si="50"/>
        <v>0</v>
      </c>
    </row>
    <row r="222" spans="1:57" s="181" customFormat="1" ht="18.75" customHeight="1">
      <c r="A222" s="178">
        <v>193</v>
      </c>
      <c r="B222" s="179" t="s">
        <v>145</v>
      </c>
      <c r="C222" s="178" t="s">
        <v>369</v>
      </c>
      <c r="D222" s="183">
        <v>19408</v>
      </c>
      <c r="E222" s="183">
        <v>18970</v>
      </c>
      <c r="F222" s="183">
        <v>19004</v>
      </c>
      <c r="G222" s="183">
        <v>17785</v>
      </c>
      <c r="H222" s="183">
        <v>19640</v>
      </c>
      <c r="I222" s="183">
        <v>22929</v>
      </c>
      <c r="J222" s="183">
        <v>23755</v>
      </c>
      <c r="K222" s="183">
        <v>31100</v>
      </c>
      <c r="L222" s="183">
        <v>49207</v>
      </c>
      <c r="M222" s="183">
        <v>16968</v>
      </c>
      <c r="N222" s="183">
        <v>9502</v>
      </c>
      <c r="O222" s="183">
        <v>34162</v>
      </c>
      <c r="P222" s="183">
        <v>12896</v>
      </c>
      <c r="Q222" s="183">
        <v>22643</v>
      </c>
      <c r="R222" s="183">
        <v>15271</v>
      </c>
      <c r="S222" s="183">
        <v>22624</v>
      </c>
      <c r="T222" s="183">
        <v>28416</v>
      </c>
      <c r="U222" s="183">
        <v>16289</v>
      </c>
      <c r="V222" s="183">
        <v>17540</v>
      </c>
      <c r="W222" s="183">
        <v>12443</v>
      </c>
      <c r="X222" s="183">
        <v>14140</v>
      </c>
      <c r="Y222" s="183">
        <v>14189</v>
      </c>
      <c r="Z222" s="183">
        <v>20362</v>
      </c>
      <c r="AA222" s="183">
        <v>19365</v>
      </c>
      <c r="AB222" s="183">
        <v>23224</v>
      </c>
      <c r="AC222" s="183">
        <v>23316</v>
      </c>
      <c r="AD222" s="183">
        <v>16608</v>
      </c>
      <c r="AG222" s="226">
        <f t="shared" ref="AG222:AG285" si="53">MAX(D222:AD222)</f>
        <v>49207</v>
      </c>
      <c r="AH222" s="226">
        <f t="shared" ref="AH222:AH285" si="54">MIN(D222:AD222)</f>
        <v>9502</v>
      </c>
      <c r="AI222" s="226">
        <f t="shared" si="44"/>
        <v>7601.6</v>
      </c>
      <c r="AJ222" s="227">
        <f t="shared" ref="AJ222:AJ285" si="55">1-AI222/M222</f>
        <v>0.552003771805752</v>
      </c>
      <c r="AK222" s="226">
        <f t="shared" si="45"/>
        <v>7126.5</v>
      </c>
      <c r="AL222" s="227">
        <f t="shared" ref="AL222:AL285" si="56">1-AK222/M222</f>
        <v>0.58000353606789257</v>
      </c>
      <c r="AN222" s="210" t="b">
        <f t="shared" si="46"/>
        <v>0</v>
      </c>
      <c r="AO222" s="210" t="b">
        <f t="shared" si="51"/>
        <v>0</v>
      </c>
      <c r="AP222" s="211">
        <f t="shared" si="47"/>
        <v>69</v>
      </c>
      <c r="AQ222" s="242">
        <f t="shared" si="48"/>
        <v>9898</v>
      </c>
      <c r="AR222" s="178">
        <v>193</v>
      </c>
      <c r="AS222" s="243">
        <v>0</v>
      </c>
      <c r="AT222" s="242">
        <f t="shared" ref="AT222:AT285" si="57">+AS222*AH222</f>
        <v>0</v>
      </c>
      <c r="AU222" s="178">
        <v>193</v>
      </c>
      <c r="AV222" s="244">
        <f t="shared" ref="AV222:AV285" si="58">IF(AT222&gt;=$AO$26,AK222,AI222)</f>
        <v>7601.6</v>
      </c>
      <c r="AW222" s="244">
        <f t="shared" si="49"/>
        <v>0</v>
      </c>
      <c r="AX222" s="213">
        <f t="shared" ref="AX222:AX285" si="59">IF(AT222&gt;0,1-AV222/M222,0)</f>
        <v>0</v>
      </c>
      <c r="AZ222" s="194" t="s">
        <v>563</v>
      </c>
      <c r="BA222" s="195"/>
      <c r="BB222" s="196">
        <v>15000</v>
      </c>
      <c r="BC222" s="197">
        <f>IF(C222="arrendamiento",BB222/Costo!$C$27,'Precios R9 (2023)'!BB222)</f>
        <v>15000</v>
      </c>
      <c r="BD222" s="197">
        <v>0</v>
      </c>
      <c r="BE222" s="197">
        <f t="shared" si="50"/>
        <v>0</v>
      </c>
    </row>
    <row r="223" spans="1:57" s="181" customFormat="1" ht="18.75" customHeight="1">
      <c r="A223" s="178">
        <v>194</v>
      </c>
      <c r="B223" s="179" t="s">
        <v>423</v>
      </c>
      <c r="C223" s="178" t="s">
        <v>369</v>
      </c>
      <c r="D223" s="183">
        <v>38027</v>
      </c>
      <c r="E223" s="183">
        <v>15331</v>
      </c>
      <c r="F223" s="183">
        <v>44343</v>
      </c>
      <c r="G223" s="183">
        <v>34435</v>
      </c>
      <c r="H223" s="183">
        <v>37578</v>
      </c>
      <c r="I223" s="183">
        <v>32516</v>
      </c>
      <c r="J223" s="183">
        <v>20362</v>
      </c>
      <c r="K223" s="183">
        <v>96577</v>
      </c>
      <c r="L223" s="183">
        <v>20927</v>
      </c>
      <c r="M223" s="183">
        <v>39592</v>
      </c>
      <c r="N223" s="183">
        <v>17335</v>
      </c>
      <c r="O223" s="183">
        <v>25113</v>
      </c>
      <c r="P223" s="183">
        <v>15837</v>
      </c>
      <c r="Q223" s="183">
        <v>32111</v>
      </c>
      <c r="R223" s="183">
        <v>22859</v>
      </c>
      <c r="S223" s="183">
        <v>36312</v>
      </c>
      <c r="T223" s="183">
        <v>43551</v>
      </c>
      <c r="U223" s="183">
        <v>24230</v>
      </c>
      <c r="V223" s="183">
        <v>24873</v>
      </c>
      <c r="W223" s="183">
        <v>25451</v>
      </c>
      <c r="X223" s="183">
        <v>42067</v>
      </c>
      <c r="Y223" s="183">
        <v>12349</v>
      </c>
      <c r="Z223" s="183">
        <v>25452</v>
      </c>
      <c r="AA223" s="183">
        <v>38259</v>
      </c>
      <c r="AB223" s="183">
        <v>32974</v>
      </c>
      <c r="AC223" s="183">
        <v>33066</v>
      </c>
      <c r="AD223" s="183">
        <v>21284</v>
      </c>
      <c r="AG223" s="226">
        <f t="shared" si="53"/>
        <v>96577</v>
      </c>
      <c r="AH223" s="226">
        <f t="shared" si="54"/>
        <v>12349</v>
      </c>
      <c r="AI223" s="226">
        <f t="shared" ref="AI223:AI286" si="60">AH223-(AH223*$AI$3)</f>
        <v>9879.2000000000007</v>
      </c>
      <c r="AJ223" s="227">
        <f t="shared" si="55"/>
        <v>0.75047484340270754</v>
      </c>
      <c r="AK223" s="226">
        <f t="shared" ref="AK223:AK286" si="61">AH223-(AH223*$AK$3)</f>
        <v>9261.75</v>
      </c>
      <c r="AL223" s="227">
        <f t="shared" si="56"/>
        <v>0.76607016569003838</v>
      </c>
      <c r="AN223" s="210" t="b">
        <f t="shared" ref="AN223:AN286" si="62">AND(AO223&gt;0,AO223&lt;=$AO$24)</f>
        <v>0</v>
      </c>
      <c r="AO223" s="210" t="b">
        <f t="shared" si="51"/>
        <v>0</v>
      </c>
      <c r="AP223" s="211">
        <f t="shared" ref="AP223:AP286" si="63">VLOOKUP(AQ223,$AT$29:$AU$436,2,FALSE)</f>
        <v>69</v>
      </c>
      <c r="AQ223" s="242">
        <f t="shared" ref="AQ223:AQ286" si="64">IF(AN223,(LARGE($AT$30:$AT$436,+AO223)),AQ222)</f>
        <v>9898</v>
      </c>
      <c r="AR223" s="178">
        <v>194</v>
      </c>
      <c r="AS223" s="243">
        <v>0</v>
      </c>
      <c r="AT223" s="242">
        <f t="shared" si="57"/>
        <v>0</v>
      </c>
      <c r="AU223" s="178">
        <v>194</v>
      </c>
      <c r="AV223" s="244">
        <f t="shared" si="58"/>
        <v>9879.2000000000007</v>
      </c>
      <c r="AW223" s="244">
        <f t="shared" ref="AW223:AW286" si="65">+AV223*AS223</f>
        <v>0</v>
      </c>
      <c r="AX223" s="213">
        <f t="shared" si="59"/>
        <v>0</v>
      </c>
      <c r="AZ223" s="194" t="s">
        <v>563</v>
      </c>
      <c r="BA223" s="195"/>
      <c r="BB223" s="196">
        <v>35000</v>
      </c>
      <c r="BC223" s="197">
        <f>IF(C223="arrendamiento",BB223/Costo!$C$27,'Precios R9 (2023)'!BB223)</f>
        <v>35000</v>
      </c>
      <c r="BD223" s="197">
        <f t="shared" ref="BD223:BD286" si="66">BC223*19%</f>
        <v>6650</v>
      </c>
      <c r="BE223" s="197">
        <f t="shared" ref="BE223:BE286" si="67">(BC223+BD223)*AS223</f>
        <v>0</v>
      </c>
    </row>
    <row r="224" spans="1:57" s="181" customFormat="1" ht="18.75" customHeight="1">
      <c r="A224" s="178">
        <v>195</v>
      </c>
      <c r="B224" s="179" t="s">
        <v>146</v>
      </c>
      <c r="C224" s="178" t="s">
        <v>369</v>
      </c>
      <c r="D224" s="183">
        <v>5366</v>
      </c>
      <c r="E224" s="183">
        <v>3648</v>
      </c>
      <c r="F224" s="183">
        <v>3167</v>
      </c>
      <c r="G224" s="183">
        <v>49954</v>
      </c>
      <c r="H224" s="183">
        <v>5430</v>
      </c>
      <c r="I224" s="183">
        <v>16394</v>
      </c>
      <c r="J224" s="183">
        <v>9728</v>
      </c>
      <c r="K224" s="183">
        <v>45248</v>
      </c>
      <c r="L224" s="183">
        <v>3394</v>
      </c>
      <c r="M224" s="183">
        <v>2828</v>
      </c>
      <c r="N224" s="183">
        <v>872</v>
      </c>
      <c r="O224" s="183">
        <v>9163</v>
      </c>
      <c r="P224" s="183">
        <v>7805</v>
      </c>
      <c r="Q224" s="183">
        <v>16190</v>
      </c>
      <c r="R224" s="183">
        <v>14155</v>
      </c>
      <c r="S224" s="183">
        <v>11538</v>
      </c>
      <c r="T224" s="183">
        <v>5430</v>
      </c>
      <c r="U224" s="183">
        <v>29237</v>
      </c>
      <c r="V224" s="183">
        <v>12541</v>
      </c>
      <c r="W224" s="183">
        <v>12115</v>
      </c>
      <c r="X224" s="183">
        <v>11611</v>
      </c>
      <c r="Y224" s="183">
        <v>7693</v>
      </c>
      <c r="Z224" s="183">
        <v>15271</v>
      </c>
      <c r="AA224" s="183">
        <v>5407</v>
      </c>
      <c r="AB224" s="183">
        <v>16527</v>
      </c>
      <c r="AC224" s="183">
        <v>16672</v>
      </c>
      <c r="AD224" s="183">
        <v>9801</v>
      </c>
      <c r="AG224" s="226">
        <f t="shared" si="53"/>
        <v>49954</v>
      </c>
      <c r="AH224" s="226">
        <f t="shared" si="54"/>
        <v>872</v>
      </c>
      <c r="AI224" s="226">
        <f t="shared" si="60"/>
        <v>697.6</v>
      </c>
      <c r="AJ224" s="227">
        <f t="shared" si="55"/>
        <v>0.75332390381895331</v>
      </c>
      <c r="AK224" s="226">
        <f t="shared" si="61"/>
        <v>654</v>
      </c>
      <c r="AL224" s="227">
        <f t="shared" si="56"/>
        <v>0.76874115983026869</v>
      </c>
      <c r="AN224" s="210" t="b">
        <f t="shared" si="62"/>
        <v>0</v>
      </c>
      <c r="AO224" s="210" t="b">
        <f t="shared" ref="AO224:AO287" si="68">IF(AO223&lt;$AO$24,+AO223+1)</f>
        <v>0</v>
      </c>
      <c r="AP224" s="211">
        <f t="shared" si="63"/>
        <v>69</v>
      </c>
      <c r="AQ224" s="242">
        <f t="shared" si="64"/>
        <v>9898</v>
      </c>
      <c r="AR224" s="178">
        <v>195</v>
      </c>
      <c r="AS224" s="243">
        <v>0</v>
      </c>
      <c r="AT224" s="242">
        <f t="shared" si="57"/>
        <v>0</v>
      </c>
      <c r="AU224" s="178">
        <v>195</v>
      </c>
      <c r="AV224" s="244">
        <f t="shared" si="58"/>
        <v>697.6</v>
      </c>
      <c r="AW224" s="244">
        <f t="shared" si="65"/>
        <v>0</v>
      </c>
      <c r="AX224" s="213">
        <f t="shared" si="59"/>
        <v>0</v>
      </c>
      <c r="AZ224" s="194"/>
      <c r="BA224" s="195"/>
      <c r="BB224" s="196">
        <v>2500</v>
      </c>
      <c r="BC224" s="197">
        <f>IF(C224="arrendamiento",BB224/Costo!$C$27,'Precios R9 (2023)'!BB224)</f>
        <v>2500</v>
      </c>
      <c r="BD224" s="197">
        <f t="shared" si="66"/>
        <v>475</v>
      </c>
      <c r="BE224" s="197">
        <f t="shared" si="67"/>
        <v>0</v>
      </c>
    </row>
    <row r="225" spans="1:57" s="181" customFormat="1" ht="18.75" customHeight="1">
      <c r="A225" s="178">
        <v>196</v>
      </c>
      <c r="B225" s="179" t="s">
        <v>147</v>
      </c>
      <c r="C225" s="178" t="s">
        <v>369</v>
      </c>
      <c r="D225" s="183">
        <v>10861</v>
      </c>
      <c r="E225" s="183">
        <v>10312</v>
      </c>
      <c r="F225" s="183">
        <v>8717</v>
      </c>
      <c r="G225" s="183">
        <v>6771</v>
      </c>
      <c r="H225" s="183">
        <v>10733</v>
      </c>
      <c r="I225" s="183">
        <v>11840</v>
      </c>
      <c r="J225" s="183">
        <v>14479</v>
      </c>
      <c r="K225" s="183">
        <v>68984</v>
      </c>
      <c r="L225" s="183">
        <v>9679</v>
      </c>
      <c r="M225" s="183">
        <v>7783</v>
      </c>
      <c r="N225" s="183">
        <v>3207</v>
      </c>
      <c r="O225" s="183">
        <v>11425</v>
      </c>
      <c r="P225" s="183">
        <v>11651</v>
      </c>
      <c r="Q225" s="183">
        <v>11693</v>
      </c>
      <c r="R225" s="183">
        <v>26070</v>
      </c>
      <c r="S225" s="183">
        <v>12669</v>
      </c>
      <c r="T225" s="183">
        <v>10647</v>
      </c>
      <c r="U225" s="183">
        <v>10500</v>
      </c>
      <c r="V225" s="183">
        <v>9057</v>
      </c>
      <c r="W225" s="183">
        <v>7466</v>
      </c>
      <c r="X225" s="183">
        <v>20192</v>
      </c>
      <c r="Y225" s="183">
        <v>5319</v>
      </c>
      <c r="Z225" s="183">
        <v>11029</v>
      </c>
      <c r="AA225" s="183">
        <v>9622</v>
      </c>
      <c r="AB225" s="183">
        <v>11991</v>
      </c>
      <c r="AC225" s="183">
        <v>12040</v>
      </c>
      <c r="AD225" s="183">
        <v>14547</v>
      </c>
      <c r="AG225" s="226">
        <f t="shared" si="53"/>
        <v>68984</v>
      </c>
      <c r="AH225" s="226">
        <f t="shared" si="54"/>
        <v>3207</v>
      </c>
      <c r="AI225" s="226">
        <f t="shared" si="60"/>
        <v>2565.6</v>
      </c>
      <c r="AJ225" s="227">
        <f t="shared" si="55"/>
        <v>0.67035847359629963</v>
      </c>
      <c r="AK225" s="226">
        <f t="shared" si="61"/>
        <v>2405.25</v>
      </c>
      <c r="AL225" s="227">
        <f t="shared" si="56"/>
        <v>0.69096106899653087</v>
      </c>
      <c r="AN225" s="210" t="b">
        <f t="shared" si="62"/>
        <v>0</v>
      </c>
      <c r="AO225" s="210" t="b">
        <f t="shared" si="68"/>
        <v>0</v>
      </c>
      <c r="AP225" s="211">
        <f t="shared" si="63"/>
        <v>69</v>
      </c>
      <c r="AQ225" s="242">
        <f t="shared" si="64"/>
        <v>9898</v>
      </c>
      <c r="AR225" s="178">
        <v>196</v>
      </c>
      <c r="AS225" s="243">
        <v>0</v>
      </c>
      <c r="AT225" s="242">
        <f t="shared" si="57"/>
        <v>0</v>
      </c>
      <c r="AU225" s="178">
        <v>196</v>
      </c>
      <c r="AV225" s="244">
        <f t="shared" si="58"/>
        <v>2565.6</v>
      </c>
      <c r="AW225" s="244">
        <f t="shared" si="65"/>
        <v>0</v>
      </c>
      <c r="AX225" s="213">
        <f t="shared" si="59"/>
        <v>0</v>
      </c>
      <c r="AZ225" s="194">
        <v>220009</v>
      </c>
      <c r="BA225" s="195" t="s">
        <v>564</v>
      </c>
      <c r="BB225" s="196">
        <v>6880</v>
      </c>
      <c r="BC225" s="197">
        <f>IF(C225="arrendamiento",BB225/Costo!$C$27,'Precios R9 (2023)'!BB225)</f>
        <v>6880</v>
      </c>
      <c r="BD225" s="197">
        <f t="shared" si="66"/>
        <v>1307.2</v>
      </c>
      <c r="BE225" s="197">
        <f t="shared" si="67"/>
        <v>0</v>
      </c>
    </row>
    <row r="226" spans="1:57" s="181" customFormat="1" ht="18.75" customHeight="1">
      <c r="A226" s="178">
        <v>197</v>
      </c>
      <c r="B226" s="179" t="s">
        <v>148</v>
      </c>
      <c r="C226" s="178" t="s">
        <v>369</v>
      </c>
      <c r="D226" s="183">
        <v>66741</v>
      </c>
      <c r="E226" s="183">
        <v>80691</v>
      </c>
      <c r="F226" s="183">
        <v>42633</v>
      </c>
      <c r="G226" s="183">
        <v>68608</v>
      </c>
      <c r="H226" s="183">
        <v>67539</v>
      </c>
      <c r="I226" s="183">
        <v>91082</v>
      </c>
      <c r="J226" s="183">
        <v>83709</v>
      </c>
      <c r="K226" s="183">
        <v>100192</v>
      </c>
      <c r="L226" s="183">
        <v>85971</v>
      </c>
      <c r="M226" s="183">
        <v>38065</v>
      </c>
      <c r="N226" s="183">
        <v>58911</v>
      </c>
      <c r="O226" s="183">
        <v>68324</v>
      </c>
      <c r="P226" s="183">
        <v>79184</v>
      </c>
      <c r="Q226" s="183">
        <v>89946</v>
      </c>
      <c r="R226" s="183">
        <v>67873</v>
      </c>
      <c r="S226" s="183">
        <v>61537</v>
      </c>
      <c r="T226" s="183">
        <v>85971</v>
      </c>
      <c r="U226" s="183">
        <v>80768</v>
      </c>
      <c r="V226" s="183">
        <v>69672</v>
      </c>
      <c r="W226" s="183">
        <v>65422</v>
      </c>
      <c r="X226" s="183">
        <v>73789</v>
      </c>
      <c r="Y226" s="183">
        <v>48832</v>
      </c>
      <c r="Z226" s="183">
        <v>84840</v>
      </c>
      <c r="AA226" s="183">
        <v>80184</v>
      </c>
      <c r="AB226" s="183">
        <v>92034</v>
      </c>
      <c r="AC226" s="183">
        <v>92620</v>
      </c>
      <c r="AD226" s="183">
        <v>83904</v>
      </c>
      <c r="AG226" s="226">
        <f t="shared" si="53"/>
        <v>100192</v>
      </c>
      <c r="AH226" s="226">
        <f t="shared" si="54"/>
        <v>38065</v>
      </c>
      <c r="AI226" s="226">
        <f t="shared" si="60"/>
        <v>30452</v>
      </c>
      <c r="AJ226" s="227">
        <f t="shared" si="55"/>
        <v>0.19999999999999996</v>
      </c>
      <c r="AK226" s="226">
        <f t="shared" si="61"/>
        <v>28548.75</v>
      </c>
      <c r="AL226" s="227">
        <f t="shared" si="56"/>
        <v>0.25</v>
      </c>
      <c r="AN226" s="210" t="b">
        <f t="shared" si="62"/>
        <v>0</v>
      </c>
      <c r="AO226" s="210" t="b">
        <f t="shared" si="68"/>
        <v>0</v>
      </c>
      <c r="AP226" s="211">
        <f t="shared" si="63"/>
        <v>69</v>
      </c>
      <c r="AQ226" s="242">
        <f t="shared" si="64"/>
        <v>9898</v>
      </c>
      <c r="AR226" s="178">
        <v>197</v>
      </c>
      <c r="AS226" s="243">
        <v>0</v>
      </c>
      <c r="AT226" s="242">
        <f t="shared" si="57"/>
        <v>0</v>
      </c>
      <c r="AU226" s="178">
        <v>197</v>
      </c>
      <c r="AV226" s="244">
        <f t="shared" si="58"/>
        <v>30452</v>
      </c>
      <c r="AW226" s="244">
        <f t="shared" si="65"/>
        <v>0</v>
      </c>
      <c r="AX226" s="213">
        <f t="shared" si="59"/>
        <v>0</v>
      </c>
      <c r="AZ226" s="194">
        <v>220002</v>
      </c>
      <c r="BA226" s="195" t="s">
        <v>689</v>
      </c>
      <c r="BB226" s="196">
        <v>33650</v>
      </c>
      <c r="BC226" s="197">
        <f>IF(C226="arrendamiento",BB226/Costo!$C$27,'Precios R9 (2023)'!BB226)</f>
        <v>33650</v>
      </c>
      <c r="BD226" s="197">
        <f t="shared" si="66"/>
        <v>6393.5</v>
      </c>
      <c r="BE226" s="197">
        <f t="shared" si="67"/>
        <v>0</v>
      </c>
    </row>
    <row r="227" spans="1:57" s="181" customFormat="1" ht="18.75" customHeight="1">
      <c r="A227" s="178">
        <v>198</v>
      </c>
      <c r="B227" s="179" t="s">
        <v>149</v>
      </c>
      <c r="C227" s="178" t="s">
        <v>369</v>
      </c>
      <c r="D227" s="183">
        <v>47528</v>
      </c>
      <c r="E227" s="183">
        <v>67451</v>
      </c>
      <c r="F227" s="183">
        <v>37844</v>
      </c>
      <c r="G227" s="183">
        <v>46789</v>
      </c>
      <c r="H227" s="183">
        <v>46966</v>
      </c>
      <c r="I227" s="183">
        <v>76508</v>
      </c>
      <c r="J227" s="183">
        <v>59954</v>
      </c>
      <c r="K227" s="183">
        <v>65535</v>
      </c>
      <c r="L227" s="183">
        <v>85971</v>
      </c>
      <c r="M227" s="183">
        <v>33789</v>
      </c>
      <c r="N227" s="183">
        <v>76365</v>
      </c>
      <c r="O227" s="183">
        <v>41176</v>
      </c>
      <c r="P227" s="183">
        <v>55429</v>
      </c>
      <c r="Q227" s="183">
        <v>75555</v>
      </c>
      <c r="R227" s="183">
        <v>52447</v>
      </c>
      <c r="S227" s="183">
        <v>48755</v>
      </c>
      <c r="T227" s="183">
        <v>85971</v>
      </c>
      <c r="U227" s="183">
        <v>67845</v>
      </c>
      <c r="V227" s="183">
        <v>58525</v>
      </c>
      <c r="W227" s="183">
        <v>48117</v>
      </c>
      <c r="X227" s="183">
        <v>51930</v>
      </c>
      <c r="Y227" s="183">
        <v>32679</v>
      </c>
      <c r="Z227" s="183">
        <v>71266</v>
      </c>
      <c r="AA227" s="183">
        <v>54917</v>
      </c>
      <c r="AB227" s="183">
        <v>77363</v>
      </c>
      <c r="AC227" s="183">
        <v>77801</v>
      </c>
      <c r="AD227" s="183">
        <v>60990</v>
      </c>
      <c r="AG227" s="226">
        <f t="shared" si="53"/>
        <v>85971</v>
      </c>
      <c r="AH227" s="226">
        <f t="shared" si="54"/>
        <v>32679</v>
      </c>
      <c r="AI227" s="226">
        <f t="shared" si="60"/>
        <v>26143.200000000001</v>
      </c>
      <c r="AJ227" s="227">
        <f t="shared" si="55"/>
        <v>0.22628074225339601</v>
      </c>
      <c r="AK227" s="226">
        <f t="shared" si="61"/>
        <v>24509.25</v>
      </c>
      <c r="AL227" s="227">
        <f t="shared" si="56"/>
        <v>0.27463819586255878</v>
      </c>
      <c r="AN227" s="210" t="b">
        <f t="shared" si="62"/>
        <v>0</v>
      </c>
      <c r="AO227" s="210" t="b">
        <f t="shared" si="68"/>
        <v>0</v>
      </c>
      <c r="AP227" s="211">
        <f t="shared" si="63"/>
        <v>69</v>
      </c>
      <c r="AQ227" s="242">
        <f t="shared" si="64"/>
        <v>9898</v>
      </c>
      <c r="AR227" s="178">
        <v>198</v>
      </c>
      <c r="AS227" s="243">
        <v>0</v>
      </c>
      <c r="AT227" s="242">
        <f t="shared" si="57"/>
        <v>0</v>
      </c>
      <c r="AU227" s="178">
        <v>198</v>
      </c>
      <c r="AV227" s="244">
        <f t="shared" si="58"/>
        <v>26143.200000000001</v>
      </c>
      <c r="AW227" s="244">
        <f t="shared" si="65"/>
        <v>0</v>
      </c>
      <c r="AX227" s="213">
        <f t="shared" si="59"/>
        <v>0</v>
      </c>
      <c r="AZ227" s="194">
        <v>220004</v>
      </c>
      <c r="BA227" s="195" t="s">
        <v>690</v>
      </c>
      <c r="BB227" s="196">
        <v>29870</v>
      </c>
      <c r="BC227" s="197">
        <f>IF(C227="arrendamiento",BB227/Costo!$C$27,'Precios R9 (2023)'!BB227)</f>
        <v>29870</v>
      </c>
      <c r="BD227" s="197">
        <f t="shared" si="66"/>
        <v>5675.3</v>
      </c>
      <c r="BE227" s="197">
        <f t="shared" si="67"/>
        <v>0</v>
      </c>
    </row>
    <row r="228" spans="1:57" s="181" customFormat="1" ht="18.75" customHeight="1">
      <c r="A228" s="178">
        <v>199</v>
      </c>
      <c r="B228" s="179" t="s">
        <v>150</v>
      </c>
      <c r="C228" s="178" t="s">
        <v>369</v>
      </c>
      <c r="D228" s="183">
        <v>34481</v>
      </c>
      <c r="E228" s="183">
        <v>40320</v>
      </c>
      <c r="F228" s="183">
        <v>21019</v>
      </c>
      <c r="G228" s="183">
        <v>37404</v>
      </c>
      <c r="H228" s="183">
        <v>34893</v>
      </c>
      <c r="I228" s="183">
        <v>51067</v>
      </c>
      <c r="J228" s="183">
        <v>44117</v>
      </c>
      <c r="K228" s="183">
        <v>80800</v>
      </c>
      <c r="L228" s="183">
        <v>40723</v>
      </c>
      <c r="M228" s="183">
        <v>18767</v>
      </c>
      <c r="N228" s="183">
        <v>17107</v>
      </c>
      <c r="O228" s="183">
        <v>33031</v>
      </c>
      <c r="P228" s="183">
        <v>44456</v>
      </c>
      <c r="Q228" s="183">
        <v>50431</v>
      </c>
      <c r="R228" s="183">
        <v>40314</v>
      </c>
      <c r="S228" s="183">
        <v>35293</v>
      </c>
      <c r="T228" s="183">
        <v>40723</v>
      </c>
      <c r="U228" s="183">
        <v>45284</v>
      </c>
      <c r="V228" s="183">
        <v>39064</v>
      </c>
      <c r="W228" s="183">
        <v>37714</v>
      </c>
      <c r="X228" s="183">
        <v>35336</v>
      </c>
      <c r="Y228" s="183">
        <v>25977</v>
      </c>
      <c r="Z228" s="183">
        <v>47510</v>
      </c>
      <c r="AA228" s="183">
        <v>42238</v>
      </c>
      <c r="AB228" s="183">
        <v>51809</v>
      </c>
      <c r="AC228" s="183">
        <v>51931</v>
      </c>
      <c r="AD228" s="183">
        <v>47672</v>
      </c>
      <c r="AG228" s="226">
        <f t="shared" si="53"/>
        <v>80800</v>
      </c>
      <c r="AH228" s="226">
        <f t="shared" si="54"/>
        <v>17107</v>
      </c>
      <c r="AI228" s="226">
        <f t="shared" si="60"/>
        <v>13685.6</v>
      </c>
      <c r="AJ228" s="227">
        <f t="shared" si="55"/>
        <v>0.27076250865881601</v>
      </c>
      <c r="AK228" s="226">
        <f t="shared" si="61"/>
        <v>12830.25</v>
      </c>
      <c r="AL228" s="227">
        <f t="shared" si="56"/>
        <v>0.31633985186764002</v>
      </c>
      <c r="AN228" s="210" t="b">
        <f t="shared" si="62"/>
        <v>0</v>
      </c>
      <c r="AO228" s="210" t="b">
        <f t="shared" si="68"/>
        <v>0</v>
      </c>
      <c r="AP228" s="211">
        <f t="shared" si="63"/>
        <v>69</v>
      </c>
      <c r="AQ228" s="242">
        <f t="shared" si="64"/>
        <v>9898</v>
      </c>
      <c r="AR228" s="178">
        <v>199</v>
      </c>
      <c r="AS228" s="243">
        <v>0</v>
      </c>
      <c r="AT228" s="242">
        <f t="shared" si="57"/>
        <v>0</v>
      </c>
      <c r="AU228" s="178">
        <v>199</v>
      </c>
      <c r="AV228" s="244">
        <f t="shared" si="58"/>
        <v>13685.6</v>
      </c>
      <c r="AW228" s="244">
        <f t="shared" si="65"/>
        <v>0</v>
      </c>
      <c r="AX228" s="213">
        <f t="shared" si="59"/>
        <v>0</v>
      </c>
      <c r="AZ228" s="194">
        <v>210002</v>
      </c>
      <c r="BA228" s="195" t="s">
        <v>691</v>
      </c>
      <c r="BB228" s="196">
        <v>16590</v>
      </c>
      <c r="BC228" s="197">
        <f>IF(C228="arrendamiento",BB228/Costo!$C$27,'Precios R9 (2023)'!BB228)</f>
        <v>16590</v>
      </c>
      <c r="BD228" s="197">
        <f t="shared" si="66"/>
        <v>3152.1</v>
      </c>
      <c r="BE228" s="197">
        <f t="shared" si="67"/>
        <v>0</v>
      </c>
    </row>
    <row r="229" spans="1:57" s="181" customFormat="1" ht="18.75" customHeight="1">
      <c r="A229" s="178">
        <v>200</v>
      </c>
      <c r="B229" s="179" t="s">
        <v>151</v>
      </c>
      <c r="C229" s="178" t="s">
        <v>369</v>
      </c>
      <c r="D229" s="183">
        <v>24762</v>
      </c>
      <c r="E229" s="183">
        <v>34546</v>
      </c>
      <c r="F229" s="183">
        <v>17028</v>
      </c>
      <c r="G229" s="183">
        <v>26374</v>
      </c>
      <c r="H229" s="183">
        <v>24469</v>
      </c>
      <c r="I229" s="183">
        <v>45541</v>
      </c>
      <c r="J229" s="183">
        <v>23755</v>
      </c>
      <c r="K229" s="183">
        <v>50014</v>
      </c>
      <c r="L229" s="183">
        <v>40723</v>
      </c>
      <c r="M229" s="183">
        <v>15203</v>
      </c>
      <c r="N229" s="183">
        <v>18410</v>
      </c>
      <c r="O229" s="183">
        <v>27375</v>
      </c>
      <c r="P229" s="183">
        <v>34841</v>
      </c>
      <c r="Q229" s="183">
        <v>44973</v>
      </c>
      <c r="R229" s="183">
        <v>30428</v>
      </c>
      <c r="S229" s="183">
        <v>29411</v>
      </c>
      <c r="T229" s="183">
        <v>40723</v>
      </c>
      <c r="U229" s="183">
        <v>40384</v>
      </c>
      <c r="V229" s="183">
        <v>34836</v>
      </c>
      <c r="W229" s="183">
        <v>29495</v>
      </c>
      <c r="X229" s="183">
        <v>25240</v>
      </c>
      <c r="Y229" s="183">
        <v>18798</v>
      </c>
      <c r="Z229" s="183">
        <v>42420</v>
      </c>
      <c r="AA229" s="183">
        <v>30331</v>
      </c>
      <c r="AB229" s="183">
        <v>45927</v>
      </c>
      <c r="AC229" s="183">
        <v>46309</v>
      </c>
      <c r="AD229" s="183">
        <v>33212</v>
      </c>
      <c r="AG229" s="226">
        <f t="shared" si="53"/>
        <v>50014</v>
      </c>
      <c r="AH229" s="226">
        <f t="shared" si="54"/>
        <v>15203</v>
      </c>
      <c r="AI229" s="226">
        <f t="shared" si="60"/>
        <v>12162.4</v>
      </c>
      <c r="AJ229" s="227">
        <f t="shared" si="55"/>
        <v>0.20000000000000007</v>
      </c>
      <c r="AK229" s="226">
        <f t="shared" si="61"/>
        <v>11402.25</v>
      </c>
      <c r="AL229" s="227">
        <f t="shared" si="56"/>
        <v>0.25</v>
      </c>
      <c r="AN229" s="210" t="b">
        <f t="shared" si="62"/>
        <v>0</v>
      </c>
      <c r="AO229" s="210" t="b">
        <f t="shared" si="68"/>
        <v>0</v>
      </c>
      <c r="AP229" s="211">
        <f t="shared" si="63"/>
        <v>69</v>
      </c>
      <c r="AQ229" s="242">
        <f t="shared" si="64"/>
        <v>9898</v>
      </c>
      <c r="AR229" s="178">
        <v>200</v>
      </c>
      <c r="AS229" s="243">
        <v>0</v>
      </c>
      <c r="AT229" s="242">
        <f t="shared" si="57"/>
        <v>0</v>
      </c>
      <c r="AU229" s="178">
        <v>200</v>
      </c>
      <c r="AV229" s="244">
        <f t="shared" si="58"/>
        <v>12162.4</v>
      </c>
      <c r="AW229" s="244">
        <f t="shared" si="65"/>
        <v>0</v>
      </c>
      <c r="AX229" s="213">
        <f t="shared" si="59"/>
        <v>0</v>
      </c>
      <c r="AZ229" s="194">
        <v>210015</v>
      </c>
      <c r="BA229" s="195" t="s">
        <v>692</v>
      </c>
      <c r="BB229" s="196">
        <v>13440</v>
      </c>
      <c r="BC229" s="197">
        <f>IF(C229="arrendamiento",BB229/Costo!$C$27,'Precios R9 (2023)'!BB229)</f>
        <v>13440</v>
      </c>
      <c r="BD229" s="197">
        <f t="shared" si="66"/>
        <v>2553.6</v>
      </c>
      <c r="BE229" s="197">
        <f t="shared" si="67"/>
        <v>0</v>
      </c>
    </row>
    <row r="230" spans="1:57" s="181" customFormat="1" ht="18.75" customHeight="1">
      <c r="A230" s="178">
        <v>201</v>
      </c>
      <c r="B230" s="179" t="s">
        <v>152</v>
      </c>
      <c r="C230" s="178" t="s">
        <v>369</v>
      </c>
      <c r="D230" s="183">
        <v>2669</v>
      </c>
      <c r="E230" s="183">
        <v>3675</v>
      </c>
      <c r="F230" s="183">
        <v>2331</v>
      </c>
      <c r="G230" s="183">
        <v>2730</v>
      </c>
      <c r="H230" s="183">
        <v>2701</v>
      </c>
      <c r="I230" s="183">
        <v>4736</v>
      </c>
      <c r="J230" s="183">
        <v>4751</v>
      </c>
      <c r="K230" s="183">
        <v>4040</v>
      </c>
      <c r="L230" s="183">
        <v>3054</v>
      </c>
      <c r="M230" s="183">
        <v>2081</v>
      </c>
      <c r="N230" s="183">
        <v>3563</v>
      </c>
      <c r="O230" s="183">
        <v>3394</v>
      </c>
      <c r="P230" s="183">
        <v>3303</v>
      </c>
      <c r="Q230" s="183">
        <v>4678</v>
      </c>
      <c r="R230" s="183">
        <v>3202</v>
      </c>
      <c r="S230" s="183">
        <v>7013</v>
      </c>
      <c r="T230" s="183">
        <v>3360</v>
      </c>
      <c r="U230" s="183">
        <v>4038</v>
      </c>
      <c r="V230" s="183">
        <v>3623</v>
      </c>
      <c r="W230" s="183">
        <v>3061</v>
      </c>
      <c r="X230" s="183">
        <v>3224</v>
      </c>
      <c r="Y230" s="183">
        <v>2831</v>
      </c>
      <c r="Z230" s="183">
        <v>4242</v>
      </c>
      <c r="AA230" s="183">
        <v>3242</v>
      </c>
      <c r="AB230" s="183">
        <v>4796</v>
      </c>
      <c r="AC230" s="183">
        <v>4817</v>
      </c>
      <c r="AD230" s="183">
        <v>3991</v>
      </c>
      <c r="AG230" s="226">
        <f t="shared" si="53"/>
        <v>7013</v>
      </c>
      <c r="AH230" s="226">
        <f t="shared" si="54"/>
        <v>2081</v>
      </c>
      <c r="AI230" s="226">
        <f t="shared" si="60"/>
        <v>1664.8</v>
      </c>
      <c r="AJ230" s="227">
        <f t="shared" si="55"/>
        <v>0.20000000000000007</v>
      </c>
      <c r="AK230" s="226">
        <f t="shared" si="61"/>
        <v>1560.75</v>
      </c>
      <c r="AL230" s="227">
        <f t="shared" si="56"/>
        <v>0.25</v>
      </c>
      <c r="AN230" s="210" t="b">
        <f t="shared" si="62"/>
        <v>0</v>
      </c>
      <c r="AO230" s="210" t="b">
        <f t="shared" si="68"/>
        <v>0</v>
      </c>
      <c r="AP230" s="211">
        <f t="shared" si="63"/>
        <v>69</v>
      </c>
      <c r="AQ230" s="242">
        <f t="shared" si="64"/>
        <v>9898</v>
      </c>
      <c r="AR230" s="178">
        <v>201</v>
      </c>
      <c r="AS230" s="243">
        <v>0</v>
      </c>
      <c r="AT230" s="242">
        <f t="shared" si="57"/>
        <v>0</v>
      </c>
      <c r="AU230" s="178">
        <v>201</v>
      </c>
      <c r="AV230" s="244">
        <f t="shared" si="58"/>
        <v>1664.8</v>
      </c>
      <c r="AW230" s="244">
        <f t="shared" si="65"/>
        <v>0</v>
      </c>
      <c r="AX230" s="213">
        <f t="shared" si="59"/>
        <v>0</v>
      </c>
      <c r="AZ230" s="194">
        <v>210006</v>
      </c>
      <c r="BA230" s="195" t="s">
        <v>565</v>
      </c>
      <c r="BB230" s="196">
        <v>2100</v>
      </c>
      <c r="BC230" s="197">
        <f>IF(C230="arrendamiento",BB230/Costo!$C$27,'Precios R9 (2023)'!BB230)</f>
        <v>2100</v>
      </c>
      <c r="BD230" s="197">
        <f t="shared" si="66"/>
        <v>399</v>
      </c>
      <c r="BE230" s="197">
        <f t="shared" si="67"/>
        <v>0</v>
      </c>
    </row>
    <row r="231" spans="1:57" s="181" customFormat="1" ht="18.75" customHeight="1">
      <c r="A231" s="178">
        <v>202</v>
      </c>
      <c r="B231" s="179" t="s">
        <v>215</v>
      </c>
      <c r="C231" s="178" t="s">
        <v>369</v>
      </c>
      <c r="D231" s="183">
        <v>11762</v>
      </c>
      <c r="E231" s="183">
        <v>16661</v>
      </c>
      <c r="F231" s="183">
        <v>9540</v>
      </c>
      <c r="G231" s="183">
        <v>8685</v>
      </c>
      <c r="H231" s="183">
        <v>11623</v>
      </c>
      <c r="I231" s="183">
        <v>14209</v>
      </c>
      <c r="J231" s="183">
        <v>10633</v>
      </c>
      <c r="K231" s="183">
        <v>22075</v>
      </c>
      <c r="L231" s="183">
        <v>5204</v>
      </c>
      <c r="M231" s="183">
        <v>8518</v>
      </c>
      <c r="N231" s="183">
        <v>4233</v>
      </c>
      <c r="O231" s="183">
        <v>18212</v>
      </c>
      <c r="P231" s="183">
        <v>15271</v>
      </c>
      <c r="Q231" s="183">
        <v>14031</v>
      </c>
      <c r="R231" s="183">
        <v>9889</v>
      </c>
      <c r="S231" s="183">
        <v>13348</v>
      </c>
      <c r="T231" s="183">
        <v>9370</v>
      </c>
      <c r="U231" s="183">
        <v>24833</v>
      </c>
      <c r="V231" s="183">
        <v>10868</v>
      </c>
      <c r="W231" s="183">
        <v>8580</v>
      </c>
      <c r="X231" s="183">
        <v>10288</v>
      </c>
      <c r="Y231" s="183">
        <v>6825</v>
      </c>
      <c r="Z231" s="183">
        <v>11878</v>
      </c>
      <c r="AA231" s="183">
        <v>10653</v>
      </c>
      <c r="AB231" s="183">
        <v>14344</v>
      </c>
      <c r="AC231" s="183">
        <v>14449</v>
      </c>
      <c r="AD231" s="183">
        <v>9548</v>
      </c>
      <c r="AG231" s="226">
        <f t="shared" si="53"/>
        <v>24833</v>
      </c>
      <c r="AH231" s="226">
        <f t="shared" si="54"/>
        <v>4233</v>
      </c>
      <c r="AI231" s="226">
        <f t="shared" si="60"/>
        <v>3386.4</v>
      </c>
      <c r="AJ231" s="227">
        <f t="shared" si="55"/>
        <v>0.60244188776708141</v>
      </c>
      <c r="AK231" s="226">
        <f t="shared" si="61"/>
        <v>3174.75</v>
      </c>
      <c r="AL231" s="227">
        <f t="shared" si="56"/>
        <v>0.6272892697816389</v>
      </c>
      <c r="AN231" s="210" t="b">
        <f t="shared" si="62"/>
        <v>0</v>
      </c>
      <c r="AO231" s="210" t="b">
        <f t="shared" si="68"/>
        <v>0</v>
      </c>
      <c r="AP231" s="211">
        <f t="shared" si="63"/>
        <v>69</v>
      </c>
      <c r="AQ231" s="242">
        <f t="shared" si="64"/>
        <v>9898</v>
      </c>
      <c r="AR231" s="178">
        <v>202</v>
      </c>
      <c r="AS231" s="243">
        <v>0</v>
      </c>
      <c r="AT231" s="242">
        <f t="shared" si="57"/>
        <v>0</v>
      </c>
      <c r="AU231" s="178">
        <v>202</v>
      </c>
      <c r="AV231" s="244">
        <f t="shared" si="58"/>
        <v>3386.4</v>
      </c>
      <c r="AW231" s="244">
        <f t="shared" si="65"/>
        <v>0</v>
      </c>
      <c r="AX231" s="213">
        <f t="shared" si="59"/>
        <v>0</v>
      </c>
      <c r="AZ231" s="194">
        <v>250008</v>
      </c>
      <c r="BA231" s="195" t="s">
        <v>566</v>
      </c>
      <c r="BB231" s="196">
        <v>7530</v>
      </c>
      <c r="BC231" s="197">
        <f>IF(C231="arrendamiento",BB231/Costo!$C$27,'Precios R9 (2023)'!BB231)</f>
        <v>7530</v>
      </c>
      <c r="BD231" s="197">
        <f t="shared" si="66"/>
        <v>1430.7</v>
      </c>
      <c r="BE231" s="197">
        <f t="shared" si="67"/>
        <v>0</v>
      </c>
    </row>
    <row r="232" spans="1:57" s="181" customFormat="1" ht="18.75" customHeight="1">
      <c r="A232" s="178">
        <v>203</v>
      </c>
      <c r="B232" s="179" t="s">
        <v>153</v>
      </c>
      <c r="C232" s="178" t="s">
        <v>369</v>
      </c>
      <c r="D232" s="183">
        <v>8944</v>
      </c>
      <c r="E232" s="183">
        <v>14433</v>
      </c>
      <c r="F232" s="183">
        <v>9008</v>
      </c>
      <c r="G232" s="183">
        <v>11726</v>
      </c>
      <c r="H232" s="183">
        <v>9051</v>
      </c>
      <c r="I232" s="183">
        <v>19509</v>
      </c>
      <c r="J232" s="183">
        <v>15837</v>
      </c>
      <c r="K232" s="183">
        <v>17453</v>
      </c>
      <c r="L232" s="183">
        <v>10746</v>
      </c>
      <c r="M232" s="183">
        <v>8043</v>
      </c>
      <c r="N232" s="183">
        <v>7720</v>
      </c>
      <c r="O232" s="183">
        <v>13461</v>
      </c>
      <c r="P232" s="183">
        <v>15611</v>
      </c>
      <c r="Q232" s="183">
        <v>19267</v>
      </c>
      <c r="R232" s="183">
        <v>16789</v>
      </c>
      <c r="S232" s="183">
        <v>13461</v>
      </c>
      <c r="T232" s="183">
        <v>11821</v>
      </c>
      <c r="U232" s="183">
        <v>16959</v>
      </c>
      <c r="V232" s="183">
        <v>14924</v>
      </c>
      <c r="W232" s="183">
        <v>12724</v>
      </c>
      <c r="X232" s="183">
        <v>23557</v>
      </c>
      <c r="Y232" s="183">
        <v>12354</v>
      </c>
      <c r="Z232" s="183">
        <v>15271</v>
      </c>
      <c r="AA232" s="183">
        <v>10876</v>
      </c>
      <c r="AB232" s="183">
        <v>19728</v>
      </c>
      <c r="AC232" s="183">
        <v>19839</v>
      </c>
      <c r="AD232" s="183">
        <v>16884</v>
      </c>
      <c r="AG232" s="226">
        <f t="shared" si="53"/>
        <v>23557</v>
      </c>
      <c r="AH232" s="226">
        <f t="shared" si="54"/>
        <v>7720</v>
      </c>
      <c r="AI232" s="226">
        <f t="shared" si="60"/>
        <v>6176</v>
      </c>
      <c r="AJ232" s="227">
        <f t="shared" si="55"/>
        <v>0.23212731567822953</v>
      </c>
      <c r="AK232" s="226">
        <f t="shared" si="61"/>
        <v>5790</v>
      </c>
      <c r="AL232" s="227">
        <f t="shared" si="56"/>
        <v>0.28011935844834013</v>
      </c>
      <c r="AN232" s="210" t="b">
        <f t="shared" si="62"/>
        <v>0</v>
      </c>
      <c r="AO232" s="210" t="b">
        <f t="shared" si="68"/>
        <v>0</v>
      </c>
      <c r="AP232" s="211">
        <f t="shared" si="63"/>
        <v>69</v>
      </c>
      <c r="AQ232" s="242">
        <f t="shared" si="64"/>
        <v>9898</v>
      </c>
      <c r="AR232" s="178">
        <v>203</v>
      </c>
      <c r="AS232" s="243">
        <v>0</v>
      </c>
      <c r="AT232" s="242">
        <f t="shared" si="57"/>
        <v>0</v>
      </c>
      <c r="AU232" s="178">
        <v>203</v>
      </c>
      <c r="AV232" s="244">
        <f t="shared" si="58"/>
        <v>6176</v>
      </c>
      <c r="AW232" s="244">
        <f t="shared" si="65"/>
        <v>0</v>
      </c>
      <c r="AX232" s="213">
        <f t="shared" si="59"/>
        <v>0</v>
      </c>
      <c r="AZ232" s="194">
        <v>200021</v>
      </c>
      <c r="BA232" s="195" t="s">
        <v>567</v>
      </c>
      <c r="BB232" s="196">
        <v>8090</v>
      </c>
      <c r="BC232" s="197">
        <f>IF(C232="arrendamiento",BB232/Costo!$C$27,'Precios R9 (2023)'!BB232)</f>
        <v>8090</v>
      </c>
      <c r="BD232" s="197">
        <f t="shared" si="66"/>
        <v>1537.1</v>
      </c>
      <c r="BE232" s="197">
        <f t="shared" si="67"/>
        <v>0</v>
      </c>
    </row>
    <row r="233" spans="1:57" s="181" customFormat="1" ht="18.75" customHeight="1">
      <c r="A233" s="178">
        <v>204</v>
      </c>
      <c r="B233" s="179" t="s">
        <v>154</v>
      </c>
      <c r="C233" s="178" t="s">
        <v>369</v>
      </c>
      <c r="D233" s="183">
        <v>33340</v>
      </c>
      <c r="E233" s="183">
        <v>10346</v>
      </c>
      <c r="F233" s="183">
        <v>12049</v>
      </c>
      <c r="G233" s="183">
        <v>15112</v>
      </c>
      <c r="H233" s="183">
        <v>32946</v>
      </c>
      <c r="I233" s="183">
        <v>28180</v>
      </c>
      <c r="J233" s="183">
        <v>26018</v>
      </c>
      <c r="K233" s="183">
        <v>20695</v>
      </c>
      <c r="L233" s="183">
        <v>11764</v>
      </c>
      <c r="M233" s="183">
        <v>17760</v>
      </c>
      <c r="N233" s="183">
        <v>5956</v>
      </c>
      <c r="O233" s="183">
        <v>19117</v>
      </c>
      <c r="P233" s="183">
        <v>20927</v>
      </c>
      <c r="Q233" s="183">
        <v>27830</v>
      </c>
      <c r="R233" s="183">
        <v>20870</v>
      </c>
      <c r="S233" s="183">
        <v>25565</v>
      </c>
      <c r="T233" s="183">
        <v>19536</v>
      </c>
      <c r="U233" s="183">
        <v>21000</v>
      </c>
      <c r="V233" s="183">
        <v>21557</v>
      </c>
      <c r="W233" s="183">
        <v>17485</v>
      </c>
      <c r="X233" s="183">
        <v>25240</v>
      </c>
      <c r="Y233" s="183">
        <v>13598</v>
      </c>
      <c r="Z233" s="183">
        <v>22058</v>
      </c>
      <c r="AA233" s="183">
        <v>27005</v>
      </c>
      <c r="AB233" s="183">
        <v>28551</v>
      </c>
      <c r="AC233" s="183">
        <v>28657</v>
      </c>
      <c r="AD233" s="183">
        <v>26858</v>
      </c>
      <c r="AG233" s="226">
        <f t="shared" si="53"/>
        <v>33340</v>
      </c>
      <c r="AH233" s="226">
        <f t="shared" si="54"/>
        <v>5956</v>
      </c>
      <c r="AI233" s="226">
        <f t="shared" si="60"/>
        <v>4764.8</v>
      </c>
      <c r="AJ233" s="227">
        <f t="shared" si="55"/>
        <v>0.73171171171171168</v>
      </c>
      <c r="AK233" s="226">
        <f t="shared" si="61"/>
        <v>4467</v>
      </c>
      <c r="AL233" s="227">
        <f t="shared" si="56"/>
        <v>0.74847972972972965</v>
      </c>
      <c r="AN233" s="210" t="b">
        <f t="shared" si="62"/>
        <v>0</v>
      </c>
      <c r="AO233" s="210" t="b">
        <f t="shared" si="68"/>
        <v>0</v>
      </c>
      <c r="AP233" s="211">
        <f t="shared" si="63"/>
        <v>69</v>
      </c>
      <c r="AQ233" s="242">
        <f t="shared" si="64"/>
        <v>9898</v>
      </c>
      <c r="AR233" s="178">
        <v>204</v>
      </c>
      <c r="AS233" s="243">
        <v>0</v>
      </c>
      <c r="AT233" s="242">
        <f t="shared" si="57"/>
        <v>0</v>
      </c>
      <c r="AU233" s="178">
        <v>204</v>
      </c>
      <c r="AV233" s="244">
        <f t="shared" si="58"/>
        <v>4764.8</v>
      </c>
      <c r="AW233" s="244">
        <f t="shared" si="65"/>
        <v>0</v>
      </c>
      <c r="AX233" s="213">
        <f t="shared" si="59"/>
        <v>0</v>
      </c>
      <c r="AZ233" s="194"/>
      <c r="BA233" s="195"/>
      <c r="BB233" s="196">
        <v>15700</v>
      </c>
      <c r="BC233" s="197">
        <f>IF(C233="arrendamiento",BB233/Costo!$C$27,'Precios R9 (2023)'!BB233)</f>
        <v>15700</v>
      </c>
      <c r="BD233" s="197">
        <f t="shared" si="66"/>
        <v>2983</v>
      </c>
      <c r="BE233" s="197">
        <f t="shared" si="67"/>
        <v>0</v>
      </c>
    </row>
    <row r="234" spans="1:57" s="181" customFormat="1" ht="18.75" customHeight="1">
      <c r="A234" s="178">
        <v>205</v>
      </c>
      <c r="B234" s="179" t="s">
        <v>155</v>
      </c>
      <c r="C234" s="178" t="s">
        <v>369</v>
      </c>
      <c r="D234" s="183">
        <v>4884</v>
      </c>
      <c r="E234" s="183">
        <v>4775</v>
      </c>
      <c r="F234" s="183">
        <v>2280</v>
      </c>
      <c r="G234" s="183">
        <v>3416</v>
      </c>
      <c r="H234" s="183">
        <v>4942</v>
      </c>
      <c r="I234" s="183">
        <v>6287</v>
      </c>
      <c r="J234" s="183">
        <v>5430</v>
      </c>
      <c r="K234" s="183">
        <v>12928</v>
      </c>
      <c r="L234" s="183">
        <v>4299</v>
      </c>
      <c r="M234" s="183">
        <v>2036</v>
      </c>
      <c r="N234" s="183">
        <v>2417</v>
      </c>
      <c r="O234" s="183">
        <v>4185</v>
      </c>
      <c r="P234" s="183">
        <v>5034</v>
      </c>
      <c r="Q234" s="183">
        <v>6208</v>
      </c>
      <c r="R234" s="183">
        <v>3458</v>
      </c>
      <c r="S234" s="183">
        <v>8145</v>
      </c>
      <c r="T234" s="183">
        <v>4728</v>
      </c>
      <c r="U234" s="183">
        <v>6446</v>
      </c>
      <c r="V234" s="183">
        <v>4809</v>
      </c>
      <c r="W234" s="183">
        <v>3719</v>
      </c>
      <c r="X234" s="183">
        <v>5019</v>
      </c>
      <c r="Y234" s="183">
        <v>3533</v>
      </c>
      <c r="Z234" s="183">
        <v>4921</v>
      </c>
      <c r="AA234" s="183">
        <v>5842</v>
      </c>
      <c r="AB234" s="183">
        <v>6380</v>
      </c>
      <c r="AC234" s="183">
        <v>6392</v>
      </c>
      <c r="AD234" s="183">
        <v>5269</v>
      </c>
      <c r="AG234" s="226">
        <f t="shared" si="53"/>
        <v>12928</v>
      </c>
      <c r="AH234" s="226">
        <f t="shared" si="54"/>
        <v>2036</v>
      </c>
      <c r="AI234" s="226">
        <f t="shared" si="60"/>
        <v>1628.8</v>
      </c>
      <c r="AJ234" s="227">
        <f t="shared" si="55"/>
        <v>0.20000000000000007</v>
      </c>
      <c r="AK234" s="226">
        <f t="shared" si="61"/>
        <v>1527</v>
      </c>
      <c r="AL234" s="227">
        <f t="shared" si="56"/>
        <v>0.25</v>
      </c>
      <c r="AN234" s="210" t="b">
        <f t="shared" si="62"/>
        <v>0</v>
      </c>
      <c r="AO234" s="210" t="b">
        <f t="shared" si="68"/>
        <v>0</v>
      </c>
      <c r="AP234" s="211">
        <f t="shared" si="63"/>
        <v>69</v>
      </c>
      <c r="AQ234" s="242">
        <f t="shared" si="64"/>
        <v>9898</v>
      </c>
      <c r="AR234" s="178">
        <v>205</v>
      </c>
      <c r="AS234" s="243">
        <v>2</v>
      </c>
      <c r="AT234" s="242">
        <f t="shared" si="57"/>
        <v>4072</v>
      </c>
      <c r="AU234" s="178">
        <v>205</v>
      </c>
      <c r="AV234" s="244">
        <f t="shared" si="58"/>
        <v>1628.8</v>
      </c>
      <c r="AW234" s="244">
        <f t="shared" si="65"/>
        <v>3257.6</v>
      </c>
      <c r="AX234" s="213">
        <f t="shared" si="59"/>
        <v>0.20000000000000007</v>
      </c>
      <c r="AZ234" s="194">
        <v>200024</v>
      </c>
      <c r="BA234" s="195" t="s">
        <v>568</v>
      </c>
      <c r="BB234" s="196">
        <v>2070</v>
      </c>
      <c r="BC234" s="197">
        <f>IF(C234="arrendamiento",BB234/Costo!$C$27,'Precios R9 (2023)'!BB234)</f>
        <v>2070</v>
      </c>
      <c r="BD234" s="197">
        <f t="shared" si="66"/>
        <v>393.3</v>
      </c>
      <c r="BE234" s="197">
        <f t="shared" si="67"/>
        <v>4926.6000000000004</v>
      </c>
    </row>
    <row r="235" spans="1:57" s="181" customFormat="1" ht="18.75" customHeight="1">
      <c r="A235" s="178">
        <v>206</v>
      </c>
      <c r="B235" s="179" t="s">
        <v>156</v>
      </c>
      <c r="C235" s="178" t="s">
        <v>369</v>
      </c>
      <c r="D235" s="183">
        <v>32838</v>
      </c>
      <c r="E235" s="183">
        <v>37818</v>
      </c>
      <c r="F235" s="183">
        <v>32834</v>
      </c>
      <c r="G235" s="183">
        <v>16394</v>
      </c>
      <c r="H235" s="183">
        <v>32450</v>
      </c>
      <c r="I235" s="183">
        <v>65845</v>
      </c>
      <c r="J235" s="183">
        <v>47510</v>
      </c>
      <c r="K235" s="183">
        <v>45875</v>
      </c>
      <c r="L235" s="183">
        <v>48302</v>
      </c>
      <c r="M235" s="183">
        <v>29316</v>
      </c>
      <c r="N235" s="183">
        <v>2569</v>
      </c>
      <c r="O235" s="183">
        <v>38121</v>
      </c>
      <c r="P235" s="183">
        <v>54750</v>
      </c>
      <c r="Q235" s="183">
        <v>65024</v>
      </c>
      <c r="R235" s="183">
        <v>70733</v>
      </c>
      <c r="S235" s="183">
        <v>26583</v>
      </c>
      <c r="T235" s="183">
        <v>53132</v>
      </c>
      <c r="U235" s="183">
        <v>85910</v>
      </c>
      <c r="V235" s="183">
        <v>50368</v>
      </c>
      <c r="W235" s="183">
        <v>20192</v>
      </c>
      <c r="X235" s="183">
        <v>13461</v>
      </c>
      <c r="Y235" s="183">
        <v>10080</v>
      </c>
      <c r="Z235" s="183">
        <v>25452</v>
      </c>
      <c r="AA235" s="183">
        <v>34563</v>
      </c>
      <c r="AB235" s="183">
        <v>66401</v>
      </c>
      <c r="AC235" s="183">
        <v>66957</v>
      </c>
      <c r="AD235" s="183">
        <v>52438</v>
      </c>
      <c r="AG235" s="226">
        <f t="shared" si="53"/>
        <v>85910</v>
      </c>
      <c r="AH235" s="226">
        <f t="shared" si="54"/>
        <v>2569</v>
      </c>
      <c r="AI235" s="226">
        <f t="shared" si="60"/>
        <v>2055.1999999999998</v>
      </c>
      <c r="AJ235" s="227">
        <f t="shared" si="55"/>
        <v>0.9298949379178606</v>
      </c>
      <c r="AK235" s="226">
        <f t="shared" si="61"/>
        <v>1926.75</v>
      </c>
      <c r="AL235" s="227">
        <f t="shared" si="56"/>
        <v>0.93427650429799425</v>
      </c>
      <c r="AN235" s="210" t="b">
        <f t="shared" si="62"/>
        <v>0</v>
      </c>
      <c r="AO235" s="210" t="b">
        <f t="shared" si="68"/>
        <v>0</v>
      </c>
      <c r="AP235" s="211">
        <f t="shared" si="63"/>
        <v>69</v>
      </c>
      <c r="AQ235" s="242">
        <f t="shared" si="64"/>
        <v>9898</v>
      </c>
      <c r="AR235" s="178">
        <v>206</v>
      </c>
      <c r="AS235" s="243">
        <v>0</v>
      </c>
      <c r="AT235" s="242">
        <f t="shared" si="57"/>
        <v>0</v>
      </c>
      <c r="AU235" s="178">
        <v>206</v>
      </c>
      <c r="AV235" s="244">
        <f t="shared" si="58"/>
        <v>2055.1999999999998</v>
      </c>
      <c r="AW235" s="244">
        <f t="shared" si="65"/>
        <v>0</v>
      </c>
      <c r="AX235" s="213">
        <f t="shared" si="59"/>
        <v>0</v>
      </c>
      <c r="AZ235" s="194"/>
      <c r="BA235" s="195"/>
      <c r="BB235" s="196">
        <v>25916</v>
      </c>
      <c r="BC235" s="197">
        <f>IF(C235="arrendamiento",BB235/Costo!$C$27,'Precios R9 (2023)'!BB235)</f>
        <v>25916</v>
      </c>
      <c r="BD235" s="197">
        <f t="shared" si="66"/>
        <v>4924.04</v>
      </c>
      <c r="BE235" s="197">
        <f t="shared" si="67"/>
        <v>0</v>
      </c>
    </row>
    <row r="236" spans="1:57" s="181" customFormat="1" ht="18.75" customHeight="1">
      <c r="A236" s="178">
        <v>207</v>
      </c>
      <c r="B236" s="179" t="s">
        <v>216</v>
      </c>
      <c r="C236" s="178" t="s">
        <v>369</v>
      </c>
      <c r="D236" s="183">
        <v>2683</v>
      </c>
      <c r="E236" s="183">
        <v>4086</v>
      </c>
      <c r="F236" s="183">
        <v>2509</v>
      </c>
      <c r="G236" s="183">
        <v>1971</v>
      </c>
      <c r="H236" s="183">
        <v>2715</v>
      </c>
      <c r="I236" s="183">
        <v>3902</v>
      </c>
      <c r="J236" s="183">
        <v>2828</v>
      </c>
      <c r="K236" s="183">
        <v>4687</v>
      </c>
      <c r="L236" s="183">
        <v>2489</v>
      </c>
      <c r="M236" s="183">
        <v>2240</v>
      </c>
      <c r="N236" s="183">
        <v>1365</v>
      </c>
      <c r="O236" s="183">
        <v>3280</v>
      </c>
      <c r="P236" s="183">
        <v>3337</v>
      </c>
      <c r="Q236" s="183">
        <v>3854</v>
      </c>
      <c r="R236" s="183">
        <v>2970</v>
      </c>
      <c r="S236" s="183">
        <v>3394</v>
      </c>
      <c r="T236" s="183">
        <v>3484</v>
      </c>
      <c r="U236" s="183">
        <v>4846</v>
      </c>
      <c r="V236" s="183">
        <v>2985</v>
      </c>
      <c r="W236" s="183">
        <v>2692</v>
      </c>
      <c r="X236" s="183">
        <v>3365</v>
      </c>
      <c r="Y236" s="183">
        <v>1471</v>
      </c>
      <c r="Z236" s="183">
        <v>3054</v>
      </c>
      <c r="AA236" s="183">
        <v>3061</v>
      </c>
      <c r="AB236" s="183">
        <v>3959</v>
      </c>
      <c r="AC236" s="183">
        <v>3968</v>
      </c>
      <c r="AD236" s="183">
        <v>2732</v>
      </c>
      <c r="AG236" s="226">
        <f t="shared" si="53"/>
        <v>4846</v>
      </c>
      <c r="AH236" s="226">
        <f t="shared" si="54"/>
        <v>1365</v>
      </c>
      <c r="AI236" s="226">
        <f t="shared" si="60"/>
        <v>1092</v>
      </c>
      <c r="AJ236" s="227">
        <f t="shared" si="55"/>
        <v>0.51249999999999996</v>
      </c>
      <c r="AK236" s="226">
        <f t="shared" si="61"/>
        <v>1023.75</v>
      </c>
      <c r="AL236" s="227">
        <f t="shared" si="56"/>
        <v>0.54296875</v>
      </c>
      <c r="AN236" s="210" t="b">
        <f t="shared" si="62"/>
        <v>0</v>
      </c>
      <c r="AO236" s="210" t="b">
        <f t="shared" si="68"/>
        <v>0</v>
      </c>
      <c r="AP236" s="211">
        <f t="shared" si="63"/>
        <v>69</v>
      </c>
      <c r="AQ236" s="242">
        <f t="shared" si="64"/>
        <v>9898</v>
      </c>
      <c r="AR236" s="178">
        <v>207</v>
      </c>
      <c r="AS236" s="243">
        <v>7</v>
      </c>
      <c r="AT236" s="242">
        <f t="shared" si="57"/>
        <v>9555</v>
      </c>
      <c r="AU236" s="178">
        <v>207</v>
      </c>
      <c r="AV236" s="244">
        <f t="shared" si="58"/>
        <v>1092</v>
      </c>
      <c r="AW236" s="244">
        <f t="shared" si="65"/>
        <v>7644</v>
      </c>
      <c r="AX236" s="213">
        <f t="shared" si="59"/>
        <v>0.51249999999999996</v>
      </c>
      <c r="AZ236" s="194">
        <v>380026</v>
      </c>
      <c r="BA236" s="195" t="s">
        <v>569</v>
      </c>
      <c r="BB236" s="196">
        <v>1980</v>
      </c>
      <c r="BC236" s="197">
        <f>IF(C236="arrendamiento",BB236/Costo!$C$27,'Precios R9 (2023)'!BB236)</f>
        <v>1980</v>
      </c>
      <c r="BD236" s="197">
        <f t="shared" si="66"/>
        <v>376.2</v>
      </c>
      <c r="BE236" s="197">
        <f t="shared" si="67"/>
        <v>16493.399999999998</v>
      </c>
    </row>
    <row r="237" spans="1:57" s="181" customFormat="1" ht="18.75" customHeight="1">
      <c r="A237" s="178">
        <v>208</v>
      </c>
      <c r="B237" s="179" t="s">
        <v>424</v>
      </c>
      <c r="C237" s="178" t="s">
        <v>425</v>
      </c>
      <c r="D237" s="183">
        <v>33802</v>
      </c>
      <c r="E237" s="183">
        <v>16177</v>
      </c>
      <c r="F237" s="183">
        <v>2123</v>
      </c>
      <c r="G237" s="183">
        <v>7707</v>
      </c>
      <c r="H237" s="183">
        <v>33403</v>
      </c>
      <c r="I237" s="183">
        <v>9538</v>
      </c>
      <c r="J237" s="183">
        <v>4525</v>
      </c>
      <c r="K237" s="183">
        <v>20229</v>
      </c>
      <c r="L237" s="183">
        <v>42986</v>
      </c>
      <c r="M237" s="183">
        <v>1896</v>
      </c>
      <c r="N237" s="183">
        <v>4476</v>
      </c>
      <c r="O237" s="183">
        <v>4638</v>
      </c>
      <c r="P237" s="183">
        <v>3620</v>
      </c>
      <c r="Q237" s="183">
        <v>9420</v>
      </c>
      <c r="R237" s="183">
        <v>2320</v>
      </c>
      <c r="S237" s="183">
        <v>4299</v>
      </c>
      <c r="T237" s="183">
        <v>11821</v>
      </c>
      <c r="U237" s="183">
        <v>7308</v>
      </c>
      <c r="V237" s="183">
        <v>6542</v>
      </c>
      <c r="W237" s="183">
        <v>2352</v>
      </c>
      <c r="X237" s="183">
        <v>7006</v>
      </c>
      <c r="Y237" s="183">
        <v>5127</v>
      </c>
      <c r="Z237" s="183">
        <v>18665</v>
      </c>
      <c r="AA237" s="183">
        <v>4378</v>
      </c>
      <c r="AB237" s="183">
        <v>9638</v>
      </c>
      <c r="AC237" s="183">
        <v>9699</v>
      </c>
      <c r="AD237" s="183">
        <v>9669</v>
      </c>
      <c r="AG237" s="226">
        <f t="shared" si="53"/>
        <v>42986</v>
      </c>
      <c r="AH237" s="226">
        <f t="shared" si="54"/>
        <v>1896</v>
      </c>
      <c r="AI237" s="226">
        <f t="shared" si="60"/>
        <v>1516.8</v>
      </c>
      <c r="AJ237" s="227">
        <f t="shared" si="55"/>
        <v>0.20000000000000007</v>
      </c>
      <c r="AK237" s="226">
        <f t="shared" si="61"/>
        <v>1422</v>
      </c>
      <c r="AL237" s="227">
        <f t="shared" si="56"/>
        <v>0.25</v>
      </c>
      <c r="AN237" s="210" t="b">
        <f t="shared" si="62"/>
        <v>0</v>
      </c>
      <c r="AO237" s="210" t="b">
        <f t="shared" si="68"/>
        <v>0</v>
      </c>
      <c r="AP237" s="211">
        <f t="shared" si="63"/>
        <v>69</v>
      </c>
      <c r="AQ237" s="242">
        <f t="shared" si="64"/>
        <v>9898</v>
      </c>
      <c r="AR237" s="178">
        <v>208</v>
      </c>
      <c r="AS237" s="243">
        <v>0</v>
      </c>
      <c r="AT237" s="242">
        <f t="shared" si="57"/>
        <v>0</v>
      </c>
      <c r="AU237" s="178">
        <v>208</v>
      </c>
      <c r="AV237" s="244">
        <f t="shared" si="58"/>
        <v>1516.8</v>
      </c>
      <c r="AW237" s="244">
        <f t="shared" si="65"/>
        <v>0</v>
      </c>
      <c r="AX237" s="213">
        <f t="shared" si="59"/>
        <v>0</v>
      </c>
      <c r="AZ237" s="194">
        <v>360001</v>
      </c>
      <c r="BA237" s="195" t="s">
        <v>570</v>
      </c>
      <c r="BB237" s="196">
        <v>20110</v>
      </c>
      <c r="BC237" s="197">
        <f>IF(C237="arrendamiento",BB237/Costo!$C$27,'Precios R9 (2023)'!BB237)</f>
        <v>3351.6666666666665</v>
      </c>
      <c r="BD237" s="197">
        <f t="shared" si="66"/>
        <v>636.81666666666661</v>
      </c>
      <c r="BE237" s="197">
        <f t="shared" si="67"/>
        <v>0</v>
      </c>
    </row>
    <row r="238" spans="1:57" s="181" customFormat="1" ht="18.75" customHeight="1">
      <c r="A238" s="178">
        <v>209</v>
      </c>
      <c r="B238" s="179" t="s">
        <v>424</v>
      </c>
      <c r="C238" s="178" t="s">
        <v>369</v>
      </c>
      <c r="D238" s="183">
        <v>24803</v>
      </c>
      <c r="E238" s="183">
        <v>59275</v>
      </c>
      <c r="F238" s="183">
        <v>25478</v>
      </c>
      <c r="G238" s="183">
        <v>92487</v>
      </c>
      <c r="H238" s="183">
        <v>25099</v>
      </c>
      <c r="I238" s="183">
        <v>49136</v>
      </c>
      <c r="J238" s="183">
        <v>35067</v>
      </c>
      <c r="K238" s="183">
        <v>61247</v>
      </c>
      <c r="L238" s="183">
        <v>42986</v>
      </c>
      <c r="M238" s="183">
        <v>22748</v>
      </c>
      <c r="N238" s="183">
        <v>15322</v>
      </c>
      <c r="O238" s="183">
        <v>45700</v>
      </c>
      <c r="P238" s="183">
        <v>56560</v>
      </c>
      <c r="Q238" s="183">
        <v>48524</v>
      </c>
      <c r="R238" s="183">
        <v>55684</v>
      </c>
      <c r="S238" s="183">
        <v>60406</v>
      </c>
      <c r="T238" s="183">
        <v>47284</v>
      </c>
      <c r="U238" s="183">
        <v>43841</v>
      </c>
      <c r="V238" s="183">
        <v>31110</v>
      </c>
      <c r="W238" s="183">
        <v>56447</v>
      </c>
      <c r="X238" s="183">
        <v>47956</v>
      </c>
      <c r="Y238" s="183">
        <v>17457</v>
      </c>
      <c r="Z238" s="183">
        <v>37330</v>
      </c>
      <c r="AA238" s="183">
        <v>23224</v>
      </c>
      <c r="AB238" s="183">
        <v>49852</v>
      </c>
      <c r="AC238" s="183">
        <v>49966</v>
      </c>
      <c r="AD238" s="183">
        <v>38677</v>
      </c>
      <c r="AG238" s="226">
        <f t="shared" si="53"/>
        <v>92487</v>
      </c>
      <c r="AH238" s="226">
        <f t="shared" si="54"/>
        <v>15322</v>
      </c>
      <c r="AI238" s="226">
        <f t="shared" si="60"/>
        <v>12257.6</v>
      </c>
      <c r="AJ238" s="227">
        <f t="shared" si="55"/>
        <v>0.46115702479338838</v>
      </c>
      <c r="AK238" s="226">
        <f t="shared" si="61"/>
        <v>11491.5</v>
      </c>
      <c r="AL238" s="227">
        <f t="shared" si="56"/>
        <v>0.4948347107438017</v>
      </c>
      <c r="AN238" s="210" t="b">
        <f t="shared" si="62"/>
        <v>0</v>
      </c>
      <c r="AO238" s="210" t="b">
        <f t="shared" si="68"/>
        <v>0</v>
      </c>
      <c r="AP238" s="211">
        <f t="shared" si="63"/>
        <v>69</v>
      </c>
      <c r="AQ238" s="242">
        <f t="shared" si="64"/>
        <v>9898</v>
      </c>
      <c r="AR238" s="178">
        <v>209</v>
      </c>
      <c r="AS238" s="243">
        <v>0</v>
      </c>
      <c r="AT238" s="242">
        <f t="shared" si="57"/>
        <v>0</v>
      </c>
      <c r="AU238" s="178">
        <v>209</v>
      </c>
      <c r="AV238" s="244">
        <f t="shared" si="58"/>
        <v>12257.6</v>
      </c>
      <c r="AW238" s="244">
        <f t="shared" si="65"/>
        <v>0</v>
      </c>
      <c r="AX238" s="213">
        <f t="shared" si="59"/>
        <v>0</v>
      </c>
      <c r="AZ238" s="194">
        <v>360001</v>
      </c>
      <c r="BA238" s="195" t="s">
        <v>570</v>
      </c>
      <c r="BB238" s="196">
        <v>20110</v>
      </c>
      <c r="BC238" s="197">
        <f>IF(C238="arrendamiento",BB238/Costo!$C$27,'Precios R9 (2023)'!BB238)</f>
        <v>20110</v>
      </c>
      <c r="BD238" s="197">
        <f t="shared" si="66"/>
        <v>3820.9</v>
      </c>
      <c r="BE238" s="197">
        <f t="shared" si="67"/>
        <v>0</v>
      </c>
    </row>
    <row r="239" spans="1:57" s="181" customFormat="1" ht="18.75" customHeight="1">
      <c r="A239" s="178">
        <v>210</v>
      </c>
      <c r="B239" s="179" t="s">
        <v>426</v>
      </c>
      <c r="C239" s="178" t="s">
        <v>425</v>
      </c>
      <c r="D239" s="183">
        <v>3951</v>
      </c>
      <c r="E239" s="183">
        <v>567</v>
      </c>
      <c r="F239" s="183">
        <v>637</v>
      </c>
      <c r="G239" s="183">
        <v>560</v>
      </c>
      <c r="H239" s="183">
        <v>3904</v>
      </c>
      <c r="I239" s="183">
        <v>873</v>
      </c>
      <c r="J239" s="183">
        <v>792</v>
      </c>
      <c r="K239" s="183">
        <v>1335</v>
      </c>
      <c r="L239" s="183">
        <v>226</v>
      </c>
      <c r="M239" s="183">
        <v>379</v>
      </c>
      <c r="N239" s="183">
        <v>515</v>
      </c>
      <c r="O239" s="183">
        <v>679</v>
      </c>
      <c r="P239" s="183">
        <v>679</v>
      </c>
      <c r="Q239" s="183">
        <v>862</v>
      </c>
      <c r="R239" s="183">
        <v>444</v>
      </c>
      <c r="S239" s="183">
        <v>1584</v>
      </c>
      <c r="T239" s="183">
        <v>626</v>
      </c>
      <c r="U239" s="183">
        <v>722</v>
      </c>
      <c r="V239" s="183">
        <v>599</v>
      </c>
      <c r="W239" s="183">
        <v>325</v>
      </c>
      <c r="X239" s="183">
        <v>528</v>
      </c>
      <c r="Y239" s="183">
        <v>397</v>
      </c>
      <c r="Z239" s="183">
        <v>2376</v>
      </c>
      <c r="AA239" s="183">
        <v>511</v>
      </c>
      <c r="AB239" s="183">
        <v>882</v>
      </c>
      <c r="AC239" s="183">
        <v>888</v>
      </c>
      <c r="AD239" s="183">
        <v>905</v>
      </c>
      <c r="AG239" s="226">
        <f t="shared" si="53"/>
        <v>3951</v>
      </c>
      <c r="AH239" s="226">
        <f t="shared" si="54"/>
        <v>226</v>
      </c>
      <c r="AI239" s="226">
        <f t="shared" si="60"/>
        <v>180.8</v>
      </c>
      <c r="AJ239" s="227">
        <f t="shared" si="55"/>
        <v>0.52295514511873353</v>
      </c>
      <c r="AK239" s="226">
        <f t="shared" si="61"/>
        <v>169.5</v>
      </c>
      <c r="AL239" s="227">
        <f t="shared" si="56"/>
        <v>0.55277044854881274</v>
      </c>
      <c r="AN239" s="210" t="b">
        <f t="shared" si="62"/>
        <v>0</v>
      </c>
      <c r="AO239" s="210" t="b">
        <f t="shared" si="68"/>
        <v>0</v>
      </c>
      <c r="AP239" s="211">
        <f t="shared" si="63"/>
        <v>69</v>
      </c>
      <c r="AQ239" s="242">
        <f t="shared" si="64"/>
        <v>9898</v>
      </c>
      <c r="AR239" s="178">
        <v>210</v>
      </c>
      <c r="AS239" s="243">
        <v>0</v>
      </c>
      <c r="AT239" s="242">
        <f t="shared" si="57"/>
        <v>0</v>
      </c>
      <c r="AU239" s="178">
        <v>210</v>
      </c>
      <c r="AV239" s="244">
        <f t="shared" si="58"/>
        <v>180.8</v>
      </c>
      <c r="AW239" s="244">
        <f t="shared" si="65"/>
        <v>0</v>
      </c>
      <c r="AX239" s="213">
        <f t="shared" si="59"/>
        <v>0</v>
      </c>
      <c r="AZ239" s="194">
        <v>360016</v>
      </c>
      <c r="BA239" s="195" t="s">
        <v>571</v>
      </c>
      <c r="BB239" s="196">
        <v>2010</v>
      </c>
      <c r="BC239" s="197">
        <f>IF(C239="arrendamiento",BB239/Costo!$C$27,'Precios R9 (2023)'!BB239)</f>
        <v>335</v>
      </c>
      <c r="BD239" s="197">
        <f t="shared" si="66"/>
        <v>63.65</v>
      </c>
      <c r="BE239" s="197">
        <f t="shared" si="67"/>
        <v>0</v>
      </c>
    </row>
    <row r="240" spans="1:57" s="181" customFormat="1" ht="18.75" customHeight="1">
      <c r="A240" s="178">
        <v>211</v>
      </c>
      <c r="B240" s="179" t="s">
        <v>426</v>
      </c>
      <c r="C240" s="178" t="s">
        <v>369</v>
      </c>
      <c r="D240" s="183">
        <v>3233</v>
      </c>
      <c r="E240" s="183">
        <v>3397</v>
      </c>
      <c r="F240" s="183">
        <v>2547</v>
      </c>
      <c r="G240" s="183">
        <v>3360</v>
      </c>
      <c r="H240" s="183">
        <v>3271</v>
      </c>
      <c r="I240" s="183">
        <v>2732</v>
      </c>
      <c r="J240" s="183">
        <v>3167</v>
      </c>
      <c r="K240" s="183">
        <v>4040</v>
      </c>
      <c r="L240" s="183">
        <v>2262</v>
      </c>
      <c r="M240" s="183">
        <v>2274</v>
      </c>
      <c r="N240" s="183">
        <v>1540</v>
      </c>
      <c r="O240" s="183">
        <v>3620</v>
      </c>
      <c r="P240" s="183">
        <v>3823</v>
      </c>
      <c r="Q240" s="183">
        <v>2699</v>
      </c>
      <c r="R240" s="183">
        <v>4265</v>
      </c>
      <c r="S240" s="183">
        <v>4864</v>
      </c>
      <c r="T240" s="183">
        <v>2501</v>
      </c>
      <c r="U240" s="183">
        <v>4330</v>
      </c>
      <c r="V240" s="183">
        <v>1730</v>
      </c>
      <c r="W240" s="183">
        <v>7805</v>
      </c>
      <c r="X240" s="183">
        <v>3165</v>
      </c>
      <c r="Y240" s="183">
        <v>3360</v>
      </c>
      <c r="Z240" s="183">
        <v>4751</v>
      </c>
      <c r="AA240" s="183">
        <v>3179</v>
      </c>
      <c r="AB240" s="183">
        <v>2771</v>
      </c>
      <c r="AC240" s="183">
        <v>6172</v>
      </c>
      <c r="AD240" s="183">
        <v>3275</v>
      </c>
      <c r="AG240" s="226">
        <f t="shared" si="53"/>
        <v>7805</v>
      </c>
      <c r="AH240" s="226">
        <f t="shared" si="54"/>
        <v>1540</v>
      </c>
      <c r="AI240" s="226">
        <f t="shared" si="60"/>
        <v>1232</v>
      </c>
      <c r="AJ240" s="227">
        <f t="shared" si="55"/>
        <v>0.45822339489885666</v>
      </c>
      <c r="AK240" s="226">
        <f t="shared" si="61"/>
        <v>1155</v>
      </c>
      <c r="AL240" s="227">
        <f t="shared" si="56"/>
        <v>0.4920844327176781</v>
      </c>
      <c r="AN240" s="210" t="b">
        <f t="shared" si="62"/>
        <v>0</v>
      </c>
      <c r="AO240" s="210" t="b">
        <f t="shared" si="68"/>
        <v>0</v>
      </c>
      <c r="AP240" s="211">
        <f t="shared" si="63"/>
        <v>69</v>
      </c>
      <c r="AQ240" s="242">
        <f t="shared" si="64"/>
        <v>9898</v>
      </c>
      <c r="AR240" s="178">
        <v>211</v>
      </c>
      <c r="AS240" s="243">
        <v>0</v>
      </c>
      <c r="AT240" s="242">
        <f t="shared" si="57"/>
        <v>0</v>
      </c>
      <c r="AU240" s="178">
        <v>211</v>
      </c>
      <c r="AV240" s="244">
        <f t="shared" si="58"/>
        <v>1232</v>
      </c>
      <c r="AW240" s="244">
        <f t="shared" si="65"/>
        <v>0</v>
      </c>
      <c r="AX240" s="213">
        <f t="shared" si="59"/>
        <v>0</v>
      </c>
      <c r="AZ240" s="194">
        <v>360016</v>
      </c>
      <c r="BA240" s="195" t="s">
        <v>571</v>
      </c>
      <c r="BB240" s="196">
        <v>2010</v>
      </c>
      <c r="BC240" s="197">
        <f>IF(C240="arrendamiento",BB240/Costo!$C$27,'Precios R9 (2023)'!BB240)</f>
        <v>2010</v>
      </c>
      <c r="BD240" s="197">
        <f t="shared" si="66"/>
        <v>381.9</v>
      </c>
      <c r="BE240" s="197">
        <f t="shared" si="67"/>
        <v>0</v>
      </c>
    </row>
    <row r="241" spans="1:57" s="181" customFormat="1" ht="18.75" customHeight="1">
      <c r="A241" s="178">
        <v>212</v>
      </c>
      <c r="B241" s="179" t="s">
        <v>427</v>
      </c>
      <c r="C241" s="178" t="s">
        <v>425</v>
      </c>
      <c r="D241" s="183">
        <v>6106</v>
      </c>
      <c r="E241" s="183">
        <v>988</v>
      </c>
      <c r="F241" s="183">
        <v>637</v>
      </c>
      <c r="G241" s="183">
        <v>336</v>
      </c>
      <c r="H241" s="183">
        <v>6034</v>
      </c>
      <c r="I241" s="183">
        <v>1207</v>
      </c>
      <c r="J241" s="183">
        <v>905</v>
      </c>
      <c r="K241" s="183">
        <v>4003</v>
      </c>
      <c r="L241" s="183">
        <v>226</v>
      </c>
      <c r="M241" s="183">
        <v>379</v>
      </c>
      <c r="N241" s="183">
        <v>467</v>
      </c>
      <c r="O241" s="183">
        <v>1018</v>
      </c>
      <c r="P241" s="183">
        <v>679</v>
      </c>
      <c r="Q241" s="183">
        <v>1192</v>
      </c>
      <c r="R241" s="183">
        <v>475</v>
      </c>
      <c r="S241" s="183">
        <v>4751</v>
      </c>
      <c r="T241" s="183">
        <v>778</v>
      </c>
      <c r="U241" s="183">
        <v>1143</v>
      </c>
      <c r="V241" s="183">
        <v>828</v>
      </c>
      <c r="W241" s="183">
        <v>509</v>
      </c>
      <c r="X241" s="183">
        <v>613</v>
      </c>
      <c r="Y241" s="183">
        <v>560</v>
      </c>
      <c r="Z241" s="183">
        <v>2969</v>
      </c>
      <c r="AA241" s="183">
        <v>555</v>
      </c>
      <c r="AB241" s="183">
        <v>1222</v>
      </c>
      <c r="AC241" s="183">
        <v>1227</v>
      </c>
      <c r="AD241" s="183">
        <v>1024</v>
      </c>
      <c r="AG241" s="226">
        <f t="shared" si="53"/>
        <v>6106</v>
      </c>
      <c r="AH241" s="226">
        <f t="shared" si="54"/>
        <v>226</v>
      </c>
      <c r="AI241" s="226">
        <f t="shared" si="60"/>
        <v>180.8</v>
      </c>
      <c r="AJ241" s="227">
        <f t="shared" si="55"/>
        <v>0.52295514511873353</v>
      </c>
      <c r="AK241" s="226">
        <f t="shared" si="61"/>
        <v>169.5</v>
      </c>
      <c r="AL241" s="227">
        <f t="shared" si="56"/>
        <v>0.55277044854881274</v>
      </c>
      <c r="AN241" s="210" t="b">
        <f t="shared" si="62"/>
        <v>0</v>
      </c>
      <c r="AO241" s="210" t="b">
        <f t="shared" si="68"/>
        <v>0</v>
      </c>
      <c r="AP241" s="211">
        <f t="shared" si="63"/>
        <v>69</v>
      </c>
      <c r="AQ241" s="242">
        <f t="shared" si="64"/>
        <v>9898</v>
      </c>
      <c r="AR241" s="178">
        <v>212</v>
      </c>
      <c r="AS241" s="243">
        <v>0</v>
      </c>
      <c r="AT241" s="242">
        <f t="shared" si="57"/>
        <v>0</v>
      </c>
      <c r="AU241" s="178">
        <v>212</v>
      </c>
      <c r="AV241" s="244">
        <f t="shared" si="58"/>
        <v>180.8</v>
      </c>
      <c r="AW241" s="244">
        <f t="shared" si="65"/>
        <v>0</v>
      </c>
      <c r="AX241" s="213">
        <f t="shared" si="59"/>
        <v>0</v>
      </c>
      <c r="AZ241" s="194">
        <v>360016</v>
      </c>
      <c r="BA241" s="195" t="s">
        <v>571</v>
      </c>
      <c r="BB241" s="196">
        <v>2010</v>
      </c>
      <c r="BC241" s="197">
        <f>IF(C241="arrendamiento",BB241/Costo!$C$27,'Precios R9 (2023)'!BB241)</f>
        <v>335</v>
      </c>
      <c r="BD241" s="197">
        <f t="shared" si="66"/>
        <v>63.65</v>
      </c>
      <c r="BE241" s="197">
        <f t="shared" si="67"/>
        <v>0</v>
      </c>
    </row>
    <row r="242" spans="1:57" s="181" customFormat="1" ht="18.75" customHeight="1">
      <c r="A242" s="178">
        <v>213</v>
      </c>
      <c r="B242" s="179" t="s">
        <v>427</v>
      </c>
      <c r="C242" s="178" t="s">
        <v>369</v>
      </c>
      <c r="D242" s="183">
        <v>3233</v>
      </c>
      <c r="E242" s="183">
        <v>5927</v>
      </c>
      <c r="F242" s="183">
        <v>2547</v>
      </c>
      <c r="G242" s="183">
        <v>3360</v>
      </c>
      <c r="H242" s="183">
        <v>3271</v>
      </c>
      <c r="I242" s="183">
        <v>5112</v>
      </c>
      <c r="J242" s="183">
        <v>4072</v>
      </c>
      <c r="K242" s="183">
        <v>12120</v>
      </c>
      <c r="L242" s="183">
        <v>2828</v>
      </c>
      <c r="M242" s="183">
        <v>2274</v>
      </c>
      <c r="N242" s="183">
        <v>2310</v>
      </c>
      <c r="O242" s="183">
        <v>5882</v>
      </c>
      <c r="P242" s="183">
        <v>4740</v>
      </c>
      <c r="Q242" s="183">
        <v>5049</v>
      </c>
      <c r="R242" s="183">
        <v>4561</v>
      </c>
      <c r="S242" s="183">
        <v>8032</v>
      </c>
      <c r="T242" s="183">
        <v>3111</v>
      </c>
      <c r="U242" s="183">
        <v>6853</v>
      </c>
      <c r="V242" s="183">
        <v>3237</v>
      </c>
      <c r="W242" s="183">
        <v>12217</v>
      </c>
      <c r="X242" s="183">
        <v>3680</v>
      </c>
      <c r="Y242" s="183">
        <v>2618</v>
      </c>
      <c r="Z242" s="183">
        <v>5939</v>
      </c>
      <c r="AA242" s="183">
        <v>3959</v>
      </c>
      <c r="AB242" s="183">
        <v>5170</v>
      </c>
      <c r="AC242" s="183">
        <v>5198</v>
      </c>
      <c r="AD242" s="183">
        <v>4092</v>
      </c>
      <c r="AG242" s="226">
        <f t="shared" si="53"/>
        <v>12217</v>
      </c>
      <c r="AH242" s="226">
        <f t="shared" si="54"/>
        <v>2274</v>
      </c>
      <c r="AI242" s="226">
        <f t="shared" si="60"/>
        <v>1819.2</v>
      </c>
      <c r="AJ242" s="227">
        <f t="shared" si="55"/>
        <v>0.19999999999999996</v>
      </c>
      <c r="AK242" s="226">
        <f t="shared" si="61"/>
        <v>1705.5</v>
      </c>
      <c r="AL242" s="227">
        <f t="shared" si="56"/>
        <v>0.25</v>
      </c>
      <c r="AN242" s="210" t="b">
        <f t="shared" si="62"/>
        <v>0</v>
      </c>
      <c r="AO242" s="210" t="b">
        <f t="shared" si="68"/>
        <v>0</v>
      </c>
      <c r="AP242" s="211">
        <f t="shared" si="63"/>
        <v>69</v>
      </c>
      <c r="AQ242" s="242">
        <f t="shared" si="64"/>
        <v>9898</v>
      </c>
      <c r="AR242" s="178">
        <v>213</v>
      </c>
      <c r="AS242" s="243">
        <v>0</v>
      </c>
      <c r="AT242" s="242">
        <f t="shared" si="57"/>
        <v>0</v>
      </c>
      <c r="AU242" s="178">
        <v>213</v>
      </c>
      <c r="AV242" s="244">
        <f t="shared" si="58"/>
        <v>1819.2</v>
      </c>
      <c r="AW242" s="244">
        <f t="shared" si="65"/>
        <v>0</v>
      </c>
      <c r="AX242" s="213">
        <f t="shared" si="59"/>
        <v>0</v>
      </c>
      <c r="AZ242" s="194">
        <v>360016</v>
      </c>
      <c r="BA242" s="195" t="s">
        <v>571</v>
      </c>
      <c r="BB242" s="196">
        <v>2010</v>
      </c>
      <c r="BC242" s="197">
        <f>IF(C242="arrendamiento",BB242/Costo!$C$27,'Precios R9 (2023)'!BB242)</f>
        <v>2010</v>
      </c>
      <c r="BD242" s="197">
        <f t="shared" si="66"/>
        <v>381.9</v>
      </c>
      <c r="BE242" s="197">
        <f t="shared" si="67"/>
        <v>0</v>
      </c>
    </row>
    <row r="243" spans="1:57" s="181" customFormat="1" ht="18.75" customHeight="1">
      <c r="A243" s="178">
        <v>214</v>
      </c>
      <c r="B243" s="179" t="s">
        <v>428</v>
      </c>
      <c r="C243" s="178" t="s">
        <v>369</v>
      </c>
      <c r="D243" s="183">
        <v>2283</v>
      </c>
      <c r="E243" s="183">
        <v>2717</v>
      </c>
      <c r="F243" s="183">
        <v>2204</v>
      </c>
      <c r="G243" s="183">
        <v>5123</v>
      </c>
      <c r="H243" s="183">
        <v>2256</v>
      </c>
      <c r="I243" s="183">
        <v>4327</v>
      </c>
      <c r="J243" s="183">
        <v>3507</v>
      </c>
      <c r="K243" s="183">
        <v>12072</v>
      </c>
      <c r="L243" s="183">
        <v>3700</v>
      </c>
      <c r="M243" s="183">
        <v>1968</v>
      </c>
      <c r="N243" s="183">
        <v>3002</v>
      </c>
      <c r="O243" s="183">
        <v>4185</v>
      </c>
      <c r="P243" s="183">
        <v>4502</v>
      </c>
      <c r="Q243" s="183">
        <v>4274</v>
      </c>
      <c r="R243" s="183">
        <v>3703</v>
      </c>
      <c r="S243" s="183">
        <v>3846</v>
      </c>
      <c r="T243" s="183">
        <v>4070</v>
      </c>
      <c r="U243" s="183">
        <v>5049</v>
      </c>
      <c r="V243" s="183">
        <v>2740</v>
      </c>
      <c r="W243" s="183">
        <v>4864</v>
      </c>
      <c r="X243" s="183">
        <v>3702</v>
      </c>
      <c r="Y243" s="183">
        <v>3869</v>
      </c>
      <c r="Z243" s="183">
        <v>5939</v>
      </c>
      <c r="AA243" s="183">
        <v>2334</v>
      </c>
      <c r="AB243" s="183">
        <v>4366</v>
      </c>
      <c r="AC243" s="183">
        <v>7715</v>
      </c>
      <c r="AD243" s="183">
        <v>3540</v>
      </c>
      <c r="AG243" s="226">
        <f t="shared" si="53"/>
        <v>12072</v>
      </c>
      <c r="AH243" s="226">
        <f t="shared" si="54"/>
        <v>1968</v>
      </c>
      <c r="AI243" s="226">
        <f t="shared" si="60"/>
        <v>1574.4</v>
      </c>
      <c r="AJ243" s="227">
        <f t="shared" si="55"/>
        <v>0.19999999999999996</v>
      </c>
      <c r="AK243" s="226">
        <f t="shared" si="61"/>
        <v>1476</v>
      </c>
      <c r="AL243" s="227">
        <f t="shared" si="56"/>
        <v>0.25</v>
      </c>
      <c r="AN243" s="210" t="b">
        <f t="shared" si="62"/>
        <v>0</v>
      </c>
      <c r="AO243" s="210" t="b">
        <f t="shared" si="68"/>
        <v>0</v>
      </c>
      <c r="AP243" s="211">
        <f t="shared" si="63"/>
        <v>69</v>
      </c>
      <c r="AQ243" s="242">
        <f t="shared" si="64"/>
        <v>9898</v>
      </c>
      <c r="AR243" s="178">
        <v>214</v>
      </c>
      <c r="AS243" s="243">
        <v>0</v>
      </c>
      <c r="AT243" s="242">
        <f t="shared" si="57"/>
        <v>0</v>
      </c>
      <c r="AU243" s="178">
        <v>214</v>
      </c>
      <c r="AV243" s="244">
        <f t="shared" si="58"/>
        <v>1574.4</v>
      </c>
      <c r="AW243" s="244">
        <f t="shared" si="65"/>
        <v>0</v>
      </c>
      <c r="AX243" s="213">
        <f t="shared" si="59"/>
        <v>0</v>
      </c>
      <c r="AZ243" s="194">
        <v>360006</v>
      </c>
      <c r="BA243" s="195" t="s">
        <v>572</v>
      </c>
      <c r="BB243" s="196">
        <v>1740</v>
      </c>
      <c r="BC243" s="197">
        <f>IF(C243="arrendamiento",BB243/Costo!$C$27,'Precios R9 (2023)'!BB243)</f>
        <v>1740</v>
      </c>
      <c r="BD243" s="197">
        <f t="shared" si="66"/>
        <v>330.6</v>
      </c>
      <c r="BE243" s="197">
        <f t="shared" si="67"/>
        <v>0</v>
      </c>
    </row>
    <row r="244" spans="1:57" s="181" customFormat="1" ht="18.75" customHeight="1">
      <c r="A244" s="178">
        <v>215</v>
      </c>
      <c r="B244" s="179" t="s">
        <v>429</v>
      </c>
      <c r="C244" s="178" t="s">
        <v>369</v>
      </c>
      <c r="D244" s="183">
        <v>2256</v>
      </c>
      <c r="E244" s="183">
        <v>2717</v>
      </c>
      <c r="F244" s="183">
        <v>2204</v>
      </c>
      <c r="G244" s="183">
        <v>5123</v>
      </c>
      <c r="H244" s="183">
        <v>2283</v>
      </c>
      <c r="I244" s="183">
        <v>4896</v>
      </c>
      <c r="J244" s="183">
        <v>3507</v>
      </c>
      <c r="K244" s="183">
        <v>12443</v>
      </c>
      <c r="L244" s="183">
        <v>3903</v>
      </c>
      <c r="M244" s="183">
        <v>1968</v>
      </c>
      <c r="N244" s="183">
        <v>4104</v>
      </c>
      <c r="O244" s="183">
        <v>4185</v>
      </c>
      <c r="P244" s="183">
        <v>4502</v>
      </c>
      <c r="Q244" s="183">
        <v>4835</v>
      </c>
      <c r="R244" s="183">
        <v>3703</v>
      </c>
      <c r="S244" s="183">
        <v>3846</v>
      </c>
      <c r="T244" s="183">
        <v>4237</v>
      </c>
      <c r="U244" s="183">
        <v>5049</v>
      </c>
      <c r="V244" s="183">
        <v>3100</v>
      </c>
      <c r="W244" s="183">
        <v>4864</v>
      </c>
      <c r="X244" s="183">
        <v>3702</v>
      </c>
      <c r="Y244" s="183">
        <v>3869</v>
      </c>
      <c r="Z244" s="183">
        <v>5939</v>
      </c>
      <c r="AA244" s="183">
        <v>2334</v>
      </c>
      <c r="AB244" s="183">
        <v>4943</v>
      </c>
      <c r="AC244" s="183">
        <v>7715</v>
      </c>
      <c r="AD244" s="183">
        <v>3489</v>
      </c>
      <c r="AG244" s="226">
        <f t="shared" si="53"/>
        <v>12443</v>
      </c>
      <c r="AH244" s="226">
        <f t="shared" si="54"/>
        <v>1968</v>
      </c>
      <c r="AI244" s="226">
        <f t="shared" si="60"/>
        <v>1574.4</v>
      </c>
      <c r="AJ244" s="227">
        <f t="shared" si="55"/>
        <v>0.19999999999999996</v>
      </c>
      <c r="AK244" s="226">
        <f t="shared" si="61"/>
        <v>1476</v>
      </c>
      <c r="AL244" s="227">
        <f t="shared" si="56"/>
        <v>0.25</v>
      </c>
      <c r="AN244" s="210" t="b">
        <f t="shared" si="62"/>
        <v>0</v>
      </c>
      <c r="AO244" s="210" t="b">
        <f t="shared" si="68"/>
        <v>0</v>
      </c>
      <c r="AP244" s="211">
        <f t="shared" si="63"/>
        <v>69</v>
      </c>
      <c r="AQ244" s="242">
        <f t="shared" si="64"/>
        <v>9898</v>
      </c>
      <c r="AR244" s="178">
        <v>215</v>
      </c>
      <c r="AS244" s="243">
        <v>0</v>
      </c>
      <c r="AT244" s="242">
        <f t="shared" si="57"/>
        <v>0</v>
      </c>
      <c r="AU244" s="178">
        <v>215</v>
      </c>
      <c r="AV244" s="244">
        <f t="shared" si="58"/>
        <v>1574.4</v>
      </c>
      <c r="AW244" s="244">
        <f t="shared" si="65"/>
        <v>0</v>
      </c>
      <c r="AX244" s="213">
        <f t="shared" si="59"/>
        <v>0</v>
      </c>
      <c r="AZ244" s="194">
        <v>360008</v>
      </c>
      <c r="BA244" s="195" t="s">
        <v>573</v>
      </c>
      <c r="BB244" s="196">
        <v>1740</v>
      </c>
      <c r="BC244" s="197">
        <f>IF(C244="arrendamiento",BB244/Costo!$C$27,'Precios R9 (2023)'!BB244)</f>
        <v>1740</v>
      </c>
      <c r="BD244" s="197">
        <f t="shared" si="66"/>
        <v>330.6</v>
      </c>
      <c r="BE244" s="197">
        <f t="shared" si="67"/>
        <v>0</v>
      </c>
    </row>
    <row r="245" spans="1:57" s="181" customFormat="1" ht="18.75" customHeight="1">
      <c r="A245" s="178">
        <v>216</v>
      </c>
      <c r="B245" s="179" t="s">
        <v>430</v>
      </c>
      <c r="C245" s="178" t="s">
        <v>369</v>
      </c>
      <c r="D245" s="183">
        <v>3043</v>
      </c>
      <c r="E245" s="183">
        <v>2717</v>
      </c>
      <c r="F245" s="183">
        <v>5815</v>
      </c>
      <c r="G245" s="183">
        <v>5588</v>
      </c>
      <c r="H245" s="183">
        <v>3007</v>
      </c>
      <c r="I245" s="183">
        <v>7079</v>
      </c>
      <c r="J245" s="183">
        <v>5656</v>
      </c>
      <c r="K245" s="183">
        <v>60189</v>
      </c>
      <c r="L245" s="183">
        <v>3903</v>
      </c>
      <c r="M245" s="183">
        <v>5192</v>
      </c>
      <c r="N245" s="183">
        <v>1155</v>
      </c>
      <c r="O245" s="183">
        <v>5317</v>
      </c>
      <c r="P245" s="183">
        <v>5102</v>
      </c>
      <c r="Q245" s="183">
        <v>6991</v>
      </c>
      <c r="R245" s="183">
        <v>6976</v>
      </c>
      <c r="S245" s="183">
        <v>29977</v>
      </c>
      <c r="T245" s="183">
        <v>5711</v>
      </c>
      <c r="U245" s="183">
        <v>6731</v>
      </c>
      <c r="V245" s="183">
        <v>4482</v>
      </c>
      <c r="W245" s="183">
        <v>4864</v>
      </c>
      <c r="X245" s="183">
        <v>5519</v>
      </c>
      <c r="Y245" s="183">
        <v>4087</v>
      </c>
      <c r="Z245" s="183">
        <v>5939</v>
      </c>
      <c r="AA245" s="183">
        <v>3700</v>
      </c>
      <c r="AB245" s="183">
        <v>7138</v>
      </c>
      <c r="AC245" s="183">
        <v>7199</v>
      </c>
      <c r="AD245" s="183">
        <v>6183</v>
      </c>
      <c r="AG245" s="226">
        <f t="shared" si="53"/>
        <v>60189</v>
      </c>
      <c r="AH245" s="226">
        <f t="shared" si="54"/>
        <v>1155</v>
      </c>
      <c r="AI245" s="226">
        <f t="shared" si="60"/>
        <v>924</v>
      </c>
      <c r="AJ245" s="227">
        <f t="shared" si="55"/>
        <v>0.82203389830508478</v>
      </c>
      <c r="AK245" s="226">
        <f t="shared" si="61"/>
        <v>866.25</v>
      </c>
      <c r="AL245" s="227">
        <f t="shared" si="56"/>
        <v>0.83315677966101698</v>
      </c>
      <c r="AN245" s="210" t="b">
        <f t="shared" si="62"/>
        <v>0</v>
      </c>
      <c r="AO245" s="210" t="b">
        <f t="shared" si="68"/>
        <v>0</v>
      </c>
      <c r="AP245" s="211">
        <f t="shared" si="63"/>
        <v>69</v>
      </c>
      <c r="AQ245" s="242">
        <f t="shared" si="64"/>
        <v>9898</v>
      </c>
      <c r="AR245" s="178">
        <v>216</v>
      </c>
      <c r="AS245" s="243">
        <v>0</v>
      </c>
      <c r="AT245" s="242">
        <f t="shared" si="57"/>
        <v>0</v>
      </c>
      <c r="AU245" s="178">
        <v>216</v>
      </c>
      <c r="AV245" s="244">
        <f t="shared" si="58"/>
        <v>924</v>
      </c>
      <c r="AW245" s="244">
        <f t="shared" si="65"/>
        <v>0</v>
      </c>
      <c r="AX245" s="213">
        <f t="shared" si="59"/>
        <v>0</v>
      </c>
      <c r="AZ245" s="194">
        <v>360007</v>
      </c>
      <c r="BA245" s="195" t="s">
        <v>574</v>
      </c>
      <c r="BB245" s="196">
        <v>1740</v>
      </c>
      <c r="BC245" s="197">
        <f>IF(C245="arrendamiento",BB245/Costo!$C$27,'Precios R9 (2023)'!BB245)</f>
        <v>1740</v>
      </c>
      <c r="BD245" s="197">
        <f t="shared" si="66"/>
        <v>330.6</v>
      </c>
      <c r="BE245" s="197">
        <f t="shared" si="67"/>
        <v>0</v>
      </c>
    </row>
    <row r="246" spans="1:57" s="181" customFormat="1" ht="18.75" customHeight="1">
      <c r="A246" s="178">
        <v>217</v>
      </c>
      <c r="B246" s="179" t="s">
        <v>431</v>
      </c>
      <c r="C246" s="178" t="s">
        <v>369</v>
      </c>
      <c r="D246" s="183">
        <v>1502</v>
      </c>
      <c r="E246" s="183">
        <v>2100</v>
      </c>
      <c r="F246" s="183">
        <v>1596</v>
      </c>
      <c r="G246" s="183">
        <v>4122</v>
      </c>
      <c r="H246" s="183">
        <v>1520</v>
      </c>
      <c r="I246" s="183">
        <v>4007</v>
      </c>
      <c r="J246" s="183">
        <v>3054</v>
      </c>
      <c r="K246" s="183">
        <v>6464</v>
      </c>
      <c r="L246" s="183">
        <v>3903</v>
      </c>
      <c r="M246" s="183">
        <v>1425</v>
      </c>
      <c r="N246" s="183">
        <v>3002</v>
      </c>
      <c r="O246" s="183">
        <v>2262</v>
      </c>
      <c r="P246" s="183">
        <v>3609</v>
      </c>
      <c r="Q246" s="183">
        <v>3958</v>
      </c>
      <c r="R246" s="183">
        <v>3301</v>
      </c>
      <c r="S246" s="183">
        <v>4185</v>
      </c>
      <c r="T246" s="183">
        <v>3001</v>
      </c>
      <c r="U246" s="183">
        <v>4207</v>
      </c>
      <c r="V246" s="183">
        <v>2537</v>
      </c>
      <c r="W246" s="183">
        <v>3394</v>
      </c>
      <c r="X246" s="183">
        <v>3282</v>
      </c>
      <c r="Y246" s="183">
        <v>3258</v>
      </c>
      <c r="Z246" s="183">
        <v>4242</v>
      </c>
      <c r="AA246" s="183">
        <v>1690</v>
      </c>
      <c r="AB246" s="183">
        <v>4061</v>
      </c>
      <c r="AC246" s="183">
        <v>4076</v>
      </c>
      <c r="AD246" s="183">
        <v>3059</v>
      </c>
      <c r="AG246" s="226">
        <f t="shared" si="53"/>
        <v>6464</v>
      </c>
      <c r="AH246" s="226">
        <f t="shared" si="54"/>
        <v>1425</v>
      </c>
      <c r="AI246" s="226">
        <f t="shared" si="60"/>
        <v>1140</v>
      </c>
      <c r="AJ246" s="227">
        <f t="shared" si="55"/>
        <v>0.19999999999999996</v>
      </c>
      <c r="AK246" s="226">
        <f t="shared" si="61"/>
        <v>1068.75</v>
      </c>
      <c r="AL246" s="227">
        <f t="shared" si="56"/>
        <v>0.25</v>
      </c>
      <c r="AN246" s="210" t="b">
        <f t="shared" si="62"/>
        <v>0</v>
      </c>
      <c r="AO246" s="210" t="b">
        <f t="shared" si="68"/>
        <v>0</v>
      </c>
      <c r="AP246" s="211">
        <f t="shared" si="63"/>
        <v>69</v>
      </c>
      <c r="AQ246" s="242">
        <f t="shared" si="64"/>
        <v>9898</v>
      </c>
      <c r="AR246" s="178">
        <v>217</v>
      </c>
      <c r="AS246" s="243">
        <v>0</v>
      </c>
      <c r="AT246" s="242">
        <f t="shared" si="57"/>
        <v>0</v>
      </c>
      <c r="AU246" s="178">
        <v>217</v>
      </c>
      <c r="AV246" s="244">
        <f t="shared" si="58"/>
        <v>1140</v>
      </c>
      <c r="AW246" s="244">
        <f t="shared" si="65"/>
        <v>0</v>
      </c>
      <c r="AX246" s="213">
        <f t="shared" si="59"/>
        <v>0</v>
      </c>
      <c r="AZ246" s="194">
        <v>360005</v>
      </c>
      <c r="BA246" s="195" t="s">
        <v>575</v>
      </c>
      <c r="BB246" s="196">
        <v>1260</v>
      </c>
      <c r="BC246" s="197">
        <f>IF(C246="arrendamiento",BB246/Costo!$C$27,'Precios R9 (2023)'!BB246)</f>
        <v>1260</v>
      </c>
      <c r="BD246" s="197">
        <f t="shared" si="66"/>
        <v>239.4</v>
      </c>
      <c r="BE246" s="197">
        <f t="shared" si="67"/>
        <v>0</v>
      </c>
    </row>
    <row r="247" spans="1:57" s="181" customFormat="1" ht="18.75" customHeight="1">
      <c r="A247" s="178">
        <v>218</v>
      </c>
      <c r="B247" s="179" t="s">
        <v>432</v>
      </c>
      <c r="C247" s="178" t="s">
        <v>425</v>
      </c>
      <c r="D247" s="183">
        <v>14906</v>
      </c>
      <c r="E247" s="183">
        <v>1960</v>
      </c>
      <c r="F247" s="183">
        <v>1214</v>
      </c>
      <c r="G247" s="183">
        <v>2667</v>
      </c>
      <c r="H247" s="183">
        <v>14730</v>
      </c>
      <c r="I247" s="183">
        <v>4386</v>
      </c>
      <c r="J247" s="183">
        <v>3733</v>
      </c>
      <c r="K247" s="183">
        <v>26101</v>
      </c>
      <c r="L247" s="183">
        <v>679</v>
      </c>
      <c r="M247" s="183">
        <v>2169</v>
      </c>
      <c r="N247" s="183">
        <v>2448</v>
      </c>
      <c r="O247" s="183">
        <v>2149</v>
      </c>
      <c r="P247" s="183">
        <v>2873</v>
      </c>
      <c r="Q247" s="183">
        <v>4331</v>
      </c>
      <c r="R247" s="183">
        <v>1641</v>
      </c>
      <c r="S247" s="183">
        <v>5204</v>
      </c>
      <c r="T247" s="183">
        <v>3578</v>
      </c>
      <c r="U247" s="183">
        <v>3365</v>
      </c>
      <c r="V247" s="183">
        <v>3008</v>
      </c>
      <c r="W247" s="183">
        <v>725</v>
      </c>
      <c r="X247" s="183">
        <v>5861</v>
      </c>
      <c r="Y247" s="183">
        <v>1631</v>
      </c>
      <c r="Z247" s="183">
        <v>10181</v>
      </c>
      <c r="AA247" s="183">
        <v>2043</v>
      </c>
      <c r="AB247" s="183">
        <v>4423</v>
      </c>
      <c r="AC247" s="183">
        <v>4460</v>
      </c>
      <c r="AD247" s="183">
        <v>3793</v>
      </c>
      <c r="AG247" s="226">
        <f t="shared" si="53"/>
        <v>26101</v>
      </c>
      <c r="AH247" s="226">
        <f t="shared" si="54"/>
        <v>679</v>
      </c>
      <c r="AI247" s="226">
        <f t="shared" si="60"/>
        <v>543.20000000000005</v>
      </c>
      <c r="AJ247" s="227">
        <f t="shared" si="55"/>
        <v>0.74956201014292301</v>
      </c>
      <c r="AK247" s="226">
        <f t="shared" si="61"/>
        <v>509.25</v>
      </c>
      <c r="AL247" s="227">
        <f t="shared" si="56"/>
        <v>0.76521438450899026</v>
      </c>
      <c r="AN247" s="210" t="b">
        <f t="shared" si="62"/>
        <v>0</v>
      </c>
      <c r="AO247" s="210" t="b">
        <f t="shared" si="68"/>
        <v>0</v>
      </c>
      <c r="AP247" s="211">
        <f t="shared" si="63"/>
        <v>69</v>
      </c>
      <c r="AQ247" s="242">
        <f t="shared" si="64"/>
        <v>9898</v>
      </c>
      <c r="AR247" s="178">
        <v>218</v>
      </c>
      <c r="AS247" s="243">
        <v>0</v>
      </c>
      <c r="AT247" s="242">
        <f t="shared" si="57"/>
        <v>0</v>
      </c>
      <c r="AU247" s="178">
        <v>218</v>
      </c>
      <c r="AV247" s="244">
        <f t="shared" si="58"/>
        <v>543.20000000000005</v>
      </c>
      <c r="AW247" s="244">
        <f t="shared" si="65"/>
        <v>0</v>
      </c>
      <c r="AX247" s="213">
        <f t="shared" si="59"/>
        <v>0</v>
      </c>
      <c r="AZ247" s="194"/>
      <c r="BA247" s="195"/>
      <c r="BB247" s="196">
        <v>11500</v>
      </c>
      <c r="BC247" s="197">
        <f>IF(C247="arrendamiento",BB247/Costo!$C$27,'Precios R9 (2023)'!BB247)</f>
        <v>1916.6666666666667</v>
      </c>
      <c r="BD247" s="197">
        <f t="shared" si="66"/>
        <v>364.16666666666669</v>
      </c>
      <c r="BE247" s="197">
        <f t="shared" si="67"/>
        <v>0</v>
      </c>
    </row>
    <row r="248" spans="1:57" s="181" customFormat="1" ht="18.75" customHeight="1">
      <c r="A248" s="178">
        <v>219</v>
      </c>
      <c r="B248" s="179" t="s">
        <v>432</v>
      </c>
      <c r="C248" s="178" t="s">
        <v>369</v>
      </c>
      <c r="D248" s="183">
        <v>14906</v>
      </c>
      <c r="E248" s="183">
        <v>15683</v>
      </c>
      <c r="F248" s="183">
        <v>14570</v>
      </c>
      <c r="G248" s="183">
        <v>26677</v>
      </c>
      <c r="H248" s="183">
        <v>14730</v>
      </c>
      <c r="I248" s="183">
        <v>22612</v>
      </c>
      <c r="J248" s="183">
        <v>15837</v>
      </c>
      <c r="K248" s="183">
        <v>79022</v>
      </c>
      <c r="L248" s="183">
        <v>7579</v>
      </c>
      <c r="M248" s="183">
        <v>13009</v>
      </c>
      <c r="N248" s="183">
        <v>6930</v>
      </c>
      <c r="O248" s="183">
        <v>15158</v>
      </c>
      <c r="P248" s="183">
        <v>17986</v>
      </c>
      <c r="Q248" s="183">
        <v>22330</v>
      </c>
      <c r="R248" s="183">
        <v>23636</v>
      </c>
      <c r="S248" s="183">
        <v>16629</v>
      </c>
      <c r="T248" s="183">
        <v>14310</v>
      </c>
      <c r="U248" s="183">
        <v>20192</v>
      </c>
      <c r="V248" s="183">
        <v>14316</v>
      </c>
      <c r="W248" s="183">
        <v>17420</v>
      </c>
      <c r="X248" s="183">
        <v>35168</v>
      </c>
      <c r="Y248" s="183">
        <v>19751</v>
      </c>
      <c r="Z248" s="183">
        <v>20362</v>
      </c>
      <c r="AA248" s="183">
        <v>15740</v>
      </c>
      <c r="AB248" s="183">
        <v>22975</v>
      </c>
      <c r="AC248" s="183">
        <v>22994</v>
      </c>
      <c r="AD248" s="183">
        <v>16277</v>
      </c>
      <c r="AG248" s="226">
        <f t="shared" si="53"/>
        <v>79022</v>
      </c>
      <c r="AH248" s="226">
        <f t="shared" si="54"/>
        <v>6930</v>
      </c>
      <c r="AI248" s="226">
        <f t="shared" si="60"/>
        <v>5544</v>
      </c>
      <c r="AJ248" s="227">
        <f t="shared" si="55"/>
        <v>0.57383349988469523</v>
      </c>
      <c r="AK248" s="226">
        <f t="shared" si="61"/>
        <v>5197.5</v>
      </c>
      <c r="AL248" s="227">
        <f t="shared" si="56"/>
        <v>0.60046890614190174</v>
      </c>
      <c r="AN248" s="210" t="b">
        <f t="shared" si="62"/>
        <v>0</v>
      </c>
      <c r="AO248" s="210" t="b">
        <f t="shared" si="68"/>
        <v>0</v>
      </c>
      <c r="AP248" s="211">
        <f t="shared" si="63"/>
        <v>69</v>
      </c>
      <c r="AQ248" s="242">
        <f t="shared" si="64"/>
        <v>9898</v>
      </c>
      <c r="AR248" s="178">
        <v>219</v>
      </c>
      <c r="AS248" s="243">
        <v>0</v>
      </c>
      <c r="AT248" s="242">
        <f t="shared" si="57"/>
        <v>0</v>
      </c>
      <c r="AU248" s="178">
        <v>219</v>
      </c>
      <c r="AV248" s="244">
        <f t="shared" si="58"/>
        <v>5544</v>
      </c>
      <c r="AW248" s="244">
        <f t="shared" si="65"/>
        <v>0</v>
      </c>
      <c r="AX248" s="213">
        <f t="shared" si="59"/>
        <v>0</v>
      </c>
      <c r="AZ248" s="194"/>
      <c r="BA248" s="195"/>
      <c r="BB248" s="196">
        <v>11500</v>
      </c>
      <c r="BC248" s="197">
        <f>IF(C248="arrendamiento",BB248/Costo!$C$27,'Precios R9 (2023)'!BB248)</f>
        <v>11500</v>
      </c>
      <c r="BD248" s="197">
        <f t="shared" si="66"/>
        <v>2185</v>
      </c>
      <c r="BE248" s="197">
        <f t="shared" si="67"/>
        <v>0</v>
      </c>
    </row>
    <row r="249" spans="1:57" s="181" customFormat="1" ht="18.75" customHeight="1">
      <c r="A249" s="178">
        <v>220</v>
      </c>
      <c r="B249" s="179" t="s">
        <v>433</v>
      </c>
      <c r="C249" s="178" t="s">
        <v>425</v>
      </c>
      <c r="D249" s="183">
        <v>8367</v>
      </c>
      <c r="E249" s="183">
        <v>1250</v>
      </c>
      <c r="F249" s="183">
        <v>897</v>
      </c>
      <c r="G249" s="183">
        <v>2197</v>
      </c>
      <c r="H249" s="183">
        <v>8268</v>
      </c>
      <c r="I249" s="183">
        <v>3573</v>
      </c>
      <c r="J249" s="183">
        <v>2941</v>
      </c>
      <c r="K249" s="183">
        <v>16493</v>
      </c>
      <c r="L249" s="183">
        <v>679</v>
      </c>
      <c r="M249" s="183">
        <v>1603</v>
      </c>
      <c r="N249" s="183">
        <v>1973</v>
      </c>
      <c r="O249" s="183">
        <v>2036</v>
      </c>
      <c r="P249" s="183">
        <v>2376</v>
      </c>
      <c r="Q249" s="183">
        <v>3529</v>
      </c>
      <c r="R249" s="183">
        <v>1032</v>
      </c>
      <c r="S249" s="183">
        <v>4864</v>
      </c>
      <c r="T249" s="183">
        <v>2645</v>
      </c>
      <c r="U249" s="183">
        <v>2385</v>
      </c>
      <c r="V249" s="183">
        <v>2451</v>
      </c>
      <c r="W249" s="183">
        <v>579</v>
      </c>
      <c r="X249" s="183">
        <v>5020</v>
      </c>
      <c r="Y249" s="183">
        <v>1268</v>
      </c>
      <c r="Z249" s="183">
        <v>8484</v>
      </c>
      <c r="AA249" s="183">
        <v>1897</v>
      </c>
      <c r="AB249" s="183">
        <v>3620</v>
      </c>
      <c r="AC249" s="183">
        <v>3633</v>
      </c>
      <c r="AD249" s="183">
        <v>3043</v>
      </c>
      <c r="AG249" s="226">
        <f t="shared" si="53"/>
        <v>16493</v>
      </c>
      <c r="AH249" s="226">
        <f t="shared" si="54"/>
        <v>579</v>
      </c>
      <c r="AI249" s="226">
        <f t="shared" si="60"/>
        <v>463.2</v>
      </c>
      <c r="AJ249" s="227">
        <f t="shared" si="55"/>
        <v>0.71104179663131628</v>
      </c>
      <c r="AK249" s="226">
        <f t="shared" si="61"/>
        <v>434.25</v>
      </c>
      <c r="AL249" s="227">
        <f t="shared" si="56"/>
        <v>0.72910168434185896</v>
      </c>
      <c r="AN249" s="210" t="b">
        <f t="shared" si="62"/>
        <v>0</v>
      </c>
      <c r="AO249" s="210" t="b">
        <f t="shared" si="68"/>
        <v>0</v>
      </c>
      <c r="AP249" s="211">
        <f t="shared" si="63"/>
        <v>69</v>
      </c>
      <c r="AQ249" s="242">
        <f t="shared" si="64"/>
        <v>9898</v>
      </c>
      <c r="AR249" s="178">
        <v>220</v>
      </c>
      <c r="AS249" s="243">
        <v>0</v>
      </c>
      <c r="AT249" s="242">
        <f t="shared" si="57"/>
        <v>0</v>
      </c>
      <c r="AU249" s="178">
        <v>220</v>
      </c>
      <c r="AV249" s="244">
        <f t="shared" si="58"/>
        <v>463.2</v>
      </c>
      <c r="AW249" s="244">
        <f t="shared" si="65"/>
        <v>0</v>
      </c>
      <c r="AX249" s="213">
        <f t="shared" si="59"/>
        <v>0</v>
      </c>
      <c r="AZ249" s="194"/>
      <c r="BA249" s="195"/>
      <c r="BB249" s="196">
        <v>8500</v>
      </c>
      <c r="BC249" s="197">
        <f>IF(C249="arrendamiento",BB249/Costo!$C$27,'Precios R9 (2023)'!BB249)</f>
        <v>1416.6666666666667</v>
      </c>
      <c r="BD249" s="197">
        <f t="shared" si="66"/>
        <v>269.16666666666669</v>
      </c>
      <c r="BE249" s="197">
        <f t="shared" si="67"/>
        <v>0</v>
      </c>
    </row>
    <row r="250" spans="1:57" s="181" customFormat="1" ht="18.75" customHeight="1">
      <c r="A250" s="178">
        <v>221</v>
      </c>
      <c r="B250" s="179" t="s">
        <v>433</v>
      </c>
      <c r="C250" s="178" t="s">
        <v>369</v>
      </c>
      <c r="D250" s="183">
        <v>8367</v>
      </c>
      <c r="E250" s="183">
        <v>10003</v>
      </c>
      <c r="F250" s="183">
        <v>10769</v>
      </c>
      <c r="G250" s="183">
        <v>21969</v>
      </c>
      <c r="H250" s="183">
        <v>8268</v>
      </c>
      <c r="I250" s="183">
        <v>18919</v>
      </c>
      <c r="J250" s="183">
        <v>12443</v>
      </c>
      <c r="K250" s="183">
        <v>49935</v>
      </c>
      <c r="L250" s="183">
        <v>8145</v>
      </c>
      <c r="M250" s="183">
        <v>9615</v>
      </c>
      <c r="N250" s="183">
        <v>5390</v>
      </c>
      <c r="O250" s="183">
        <v>12896</v>
      </c>
      <c r="P250" s="183">
        <v>14140</v>
      </c>
      <c r="Q250" s="183">
        <v>18684</v>
      </c>
      <c r="R250" s="183">
        <v>14865</v>
      </c>
      <c r="S250" s="183">
        <v>12330</v>
      </c>
      <c r="T250" s="183">
        <v>10577</v>
      </c>
      <c r="U250" s="183">
        <v>14303</v>
      </c>
      <c r="V250" s="183">
        <v>11979</v>
      </c>
      <c r="W250" s="183">
        <v>13914</v>
      </c>
      <c r="X250" s="183">
        <v>30119</v>
      </c>
      <c r="Y250" s="183">
        <v>15068</v>
      </c>
      <c r="Z250" s="183">
        <v>16968</v>
      </c>
      <c r="AA250" s="183">
        <v>10223</v>
      </c>
      <c r="AB250" s="183">
        <v>19129</v>
      </c>
      <c r="AC250" s="183">
        <v>19238</v>
      </c>
      <c r="AD250" s="183">
        <v>13314</v>
      </c>
      <c r="AG250" s="226">
        <f t="shared" si="53"/>
        <v>49935</v>
      </c>
      <c r="AH250" s="226">
        <f t="shared" si="54"/>
        <v>5390</v>
      </c>
      <c r="AI250" s="226">
        <f t="shared" si="60"/>
        <v>4312</v>
      </c>
      <c r="AJ250" s="227">
        <f t="shared" si="55"/>
        <v>0.55153406136245442</v>
      </c>
      <c r="AK250" s="226">
        <f t="shared" si="61"/>
        <v>4042.5</v>
      </c>
      <c r="AL250" s="227">
        <f t="shared" si="56"/>
        <v>0.5795631825273011</v>
      </c>
      <c r="AN250" s="210" t="b">
        <f t="shared" si="62"/>
        <v>0</v>
      </c>
      <c r="AO250" s="210" t="b">
        <f t="shared" si="68"/>
        <v>0</v>
      </c>
      <c r="AP250" s="211">
        <f t="shared" si="63"/>
        <v>69</v>
      </c>
      <c r="AQ250" s="242">
        <f t="shared" si="64"/>
        <v>9898</v>
      </c>
      <c r="AR250" s="178">
        <v>221</v>
      </c>
      <c r="AS250" s="243">
        <v>0</v>
      </c>
      <c r="AT250" s="242">
        <f t="shared" si="57"/>
        <v>0</v>
      </c>
      <c r="AU250" s="178">
        <v>221</v>
      </c>
      <c r="AV250" s="244">
        <f t="shared" si="58"/>
        <v>4312</v>
      </c>
      <c r="AW250" s="244">
        <f t="shared" si="65"/>
        <v>0</v>
      </c>
      <c r="AX250" s="213">
        <f t="shared" si="59"/>
        <v>0</v>
      </c>
      <c r="AZ250" s="194"/>
      <c r="BA250" s="195"/>
      <c r="BB250" s="196">
        <v>8500</v>
      </c>
      <c r="BC250" s="197">
        <f>IF(C250="arrendamiento",BB250/Costo!$C$27,'Precios R9 (2023)'!BB250)</f>
        <v>8500</v>
      </c>
      <c r="BD250" s="197">
        <f t="shared" si="66"/>
        <v>1615</v>
      </c>
      <c r="BE250" s="197">
        <f t="shared" si="67"/>
        <v>0</v>
      </c>
    </row>
    <row r="251" spans="1:57" s="181" customFormat="1" ht="18.75" customHeight="1">
      <c r="A251" s="178">
        <v>222</v>
      </c>
      <c r="B251" s="179" t="s">
        <v>434</v>
      </c>
      <c r="C251" s="178" t="s">
        <v>425</v>
      </c>
      <c r="D251" s="183">
        <v>7302</v>
      </c>
      <c r="E251" s="183">
        <v>1372</v>
      </c>
      <c r="F251" s="183">
        <v>686</v>
      </c>
      <c r="G251" s="183">
        <v>1038</v>
      </c>
      <c r="H251" s="183">
        <v>7216</v>
      </c>
      <c r="I251" s="183">
        <v>2620</v>
      </c>
      <c r="J251" s="183">
        <v>2149</v>
      </c>
      <c r="K251" s="183">
        <v>26101</v>
      </c>
      <c r="L251" s="183">
        <v>679</v>
      </c>
      <c r="M251" s="183">
        <v>1225</v>
      </c>
      <c r="N251" s="183">
        <v>1338</v>
      </c>
      <c r="O251" s="183">
        <v>1697</v>
      </c>
      <c r="P251" s="183">
        <v>1946</v>
      </c>
      <c r="Q251" s="183">
        <v>2587</v>
      </c>
      <c r="R251" s="183">
        <v>604</v>
      </c>
      <c r="S251" s="183">
        <v>3733</v>
      </c>
      <c r="T251" s="183">
        <v>2240</v>
      </c>
      <c r="U251" s="183">
        <v>1907</v>
      </c>
      <c r="V251" s="183">
        <v>1797</v>
      </c>
      <c r="W251" s="183">
        <v>499</v>
      </c>
      <c r="X251" s="183">
        <v>2300</v>
      </c>
      <c r="Y251" s="183">
        <v>1109</v>
      </c>
      <c r="Z251" s="183">
        <v>5939</v>
      </c>
      <c r="AA251" s="183">
        <v>1605</v>
      </c>
      <c r="AB251" s="183">
        <v>2658</v>
      </c>
      <c r="AC251" s="183">
        <v>2664</v>
      </c>
      <c r="AD251" s="183">
        <v>2157</v>
      </c>
      <c r="AG251" s="226">
        <f t="shared" si="53"/>
        <v>26101</v>
      </c>
      <c r="AH251" s="226">
        <f t="shared" si="54"/>
        <v>499</v>
      </c>
      <c r="AI251" s="226">
        <f t="shared" si="60"/>
        <v>399.2</v>
      </c>
      <c r="AJ251" s="227">
        <f t="shared" si="55"/>
        <v>0.67412244897959184</v>
      </c>
      <c r="AK251" s="226">
        <f t="shared" si="61"/>
        <v>374.25</v>
      </c>
      <c r="AL251" s="227">
        <f t="shared" si="56"/>
        <v>0.69448979591836735</v>
      </c>
      <c r="AN251" s="210" t="b">
        <f t="shared" si="62"/>
        <v>0</v>
      </c>
      <c r="AO251" s="210" t="b">
        <f t="shared" si="68"/>
        <v>0</v>
      </c>
      <c r="AP251" s="211">
        <f t="shared" si="63"/>
        <v>69</v>
      </c>
      <c r="AQ251" s="242">
        <f t="shared" si="64"/>
        <v>9898</v>
      </c>
      <c r="AR251" s="178">
        <v>222</v>
      </c>
      <c r="AS251" s="243">
        <v>0</v>
      </c>
      <c r="AT251" s="242">
        <f t="shared" si="57"/>
        <v>0</v>
      </c>
      <c r="AU251" s="178">
        <v>222</v>
      </c>
      <c r="AV251" s="244">
        <f t="shared" si="58"/>
        <v>399.2</v>
      </c>
      <c r="AW251" s="244">
        <f t="shared" si="65"/>
        <v>0</v>
      </c>
      <c r="AX251" s="213">
        <f t="shared" si="59"/>
        <v>0</v>
      </c>
      <c r="AZ251" s="194"/>
      <c r="BA251" s="195"/>
      <c r="BB251" s="196">
        <v>6500</v>
      </c>
      <c r="BC251" s="197">
        <f>IF(C251="arrendamiento",BB251/Costo!$C$27,'Precios R9 (2023)'!BB251)</f>
        <v>1083.3333333333333</v>
      </c>
      <c r="BD251" s="197">
        <f t="shared" si="66"/>
        <v>205.83333333333331</v>
      </c>
      <c r="BE251" s="197">
        <f t="shared" si="67"/>
        <v>0</v>
      </c>
    </row>
    <row r="252" spans="1:57" s="181" customFormat="1" ht="18.75" customHeight="1">
      <c r="A252" s="178">
        <v>223</v>
      </c>
      <c r="B252" s="179" t="s">
        <v>434</v>
      </c>
      <c r="C252" s="178" t="s">
        <v>369</v>
      </c>
      <c r="D252" s="183">
        <v>7302</v>
      </c>
      <c r="E252" s="183">
        <v>10978</v>
      </c>
      <c r="F252" s="183">
        <v>8235</v>
      </c>
      <c r="G252" s="183">
        <v>10389</v>
      </c>
      <c r="H252" s="183">
        <v>7216</v>
      </c>
      <c r="I252" s="183">
        <v>12767</v>
      </c>
      <c r="J252" s="183">
        <v>7918</v>
      </c>
      <c r="K252" s="183">
        <v>32159</v>
      </c>
      <c r="L252" s="183">
        <v>8823</v>
      </c>
      <c r="M252" s="183">
        <v>7353</v>
      </c>
      <c r="N252" s="183">
        <v>5390</v>
      </c>
      <c r="O252" s="183">
        <v>10633</v>
      </c>
      <c r="P252" s="183">
        <v>11086</v>
      </c>
      <c r="Q252" s="183">
        <v>12608</v>
      </c>
      <c r="R252" s="183">
        <v>8696</v>
      </c>
      <c r="S252" s="183">
        <v>9841</v>
      </c>
      <c r="T252" s="183">
        <v>8959</v>
      </c>
      <c r="U252" s="183">
        <v>11442</v>
      </c>
      <c r="V252" s="183">
        <v>8084</v>
      </c>
      <c r="W252" s="183">
        <v>11991</v>
      </c>
      <c r="X252" s="183">
        <v>13798</v>
      </c>
      <c r="Y252" s="183">
        <v>8654</v>
      </c>
      <c r="Z252" s="183">
        <v>11878</v>
      </c>
      <c r="AA252" s="183">
        <v>8002</v>
      </c>
      <c r="AB252" s="183">
        <v>12896</v>
      </c>
      <c r="AC252" s="183">
        <v>12983</v>
      </c>
      <c r="AD252" s="183">
        <v>8576</v>
      </c>
      <c r="AG252" s="226">
        <f t="shared" si="53"/>
        <v>32159</v>
      </c>
      <c r="AH252" s="226">
        <f t="shared" si="54"/>
        <v>5390</v>
      </c>
      <c r="AI252" s="226">
        <f t="shared" si="60"/>
        <v>4312</v>
      </c>
      <c r="AJ252" s="227">
        <f t="shared" si="55"/>
        <v>0.41357269141846864</v>
      </c>
      <c r="AK252" s="226">
        <f t="shared" si="61"/>
        <v>4042.5</v>
      </c>
      <c r="AL252" s="227">
        <f t="shared" si="56"/>
        <v>0.45022439820481441</v>
      </c>
      <c r="AN252" s="210" t="b">
        <f t="shared" si="62"/>
        <v>0</v>
      </c>
      <c r="AO252" s="210" t="b">
        <f t="shared" si="68"/>
        <v>0</v>
      </c>
      <c r="AP252" s="211">
        <f t="shared" si="63"/>
        <v>69</v>
      </c>
      <c r="AQ252" s="242">
        <f t="shared" si="64"/>
        <v>9898</v>
      </c>
      <c r="AR252" s="178">
        <v>223</v>
      </c>
      <c r="AS252" s="243">
        <v>0</v>
      </c>
      <c r="AT252" s="242">
        <f t="shared" si="57"/>
        <v>0</v>
      </c>
      <c r="AU252" s="178">
        <v>223</v>
      </c>
      <c r="AV252" s="244">
        <f t="shared" si="58"/>
        <v>4312</v>
      </c>
      <c r="AW252" s="244">
        <f t="shared" si="65"/>
        <v>0</v>
      </c>
      <c r="AX252" s="213">
        <f t="shared" si="59"/>
        <v>0</v>
      </c>
      <c r="AZ252" s="194"/>
      <c r="BA252" s="195"/>
      <c r="BB252" s="196">
        <v>6500</v>
      </c>
      <c r="BC252" s="197">
        <f>IF(C252="arrendamiento",BB252/Costo!$C$27,'Precios R9 (2023)'!BB252)</f>
        <v>6500</v>
      </c>
      <c r="BD252" s="197">
        <f t="shared" si="66"/>
        <v>1235</v>
      </c>
      <c r="BE252" s="197">
        <f t="shared" si="67"/>
        <v>0</v>
      </c>
    </row>
    <row r="253" spans="1:57" s="181" customFormat="1" ht="18.75" customHeight="1">
      <c r="A253" s="178">
        <v>224</v>
      </c>
      <c r="B253" s="179" t="s">
        <v>435</v>
      </c>
      <c r="C253" s="178" t="s">
        <v>425</v>
      </c>
      <c r="D253" s="183">
        <v>8367</v>
      </c>
      <c r="E253" s="183">
        <v>1534</v>
      </c>
      <c r="F253" s="183">
        <v>686</v>
      </c>
      <c r="G253" s="183">
        <v>2083</v>
      </c>
      <c r="H253" s="183">
        <v>8268</v>
      </c>
      <c r="I253" s="183">
        <v>3346</v>
      </c>
      <c r="J253" s="183">
        <v>2941</v>
      </c>
      <c r="K253" s="183">
        <v>13824</v>
      </c>
      <c r="L253" s="183">
        <v>679</v>
      </c>
      <c r="M253" s="183">
        <v>1225</v>
      </c>
      <c r="N253" s="183">
        <v>1021</v>
      </c>
      <c r="O253" s="183">
        <v>1697</v>
      </c>
      <c r="P253" s="183">
        <v>2489</v>
      </c>
      <c r="Q253" s="183">
        <v>3304</v>
      </c>
      <c r="R253" s="183">
        <v>1288</v>
      </c>
      <c r="S253" s="183">
        <v>4299</v>
      </c>
      <c r="T253" s="183">
        <v>2115</v>
      </c>
      <c r="U253" s="183">
        <v>2385</v>
      </c>
      <c r="V253" s="183">
        <v>2294</v>
      </c>
      <c r="W253" s="183">
        <v>607</v>
      </c>
      <c r="X253" s="183">
        <v>3057</v>
      </c>
      <c r="Y253" s="183">
        <v>1629</v>
      </c>
      <c r="Z253" s="183">
        <v>10181</v>
      </c>
      <c r="AA253" s="183">
        <v>1605</v>
      </c>
      <c r="AB253" s="183">
        <v>3394</v>
      </c>
      <c r="AC253" s="183">
        <v>3403</v>
      </c>
      <c r="AD253" s="183">
        <v>3032</v>
      </c>
      <c r="AG253" s="226">
        <f t="shared" si="53"/>
        <v>13824</v>
      </c>
      <c r="AH253" s="226">
        <f t="shared" si="54"/>
        <v>607</v>
      </c>
      <c r="AI253" s="226">
        <f t="shared" si="60"/>
        <v>485.6</v>
      </c>
      <c r="AJ253" s="227">
        <f t="shared" si="55"/>
        <v>0.60359183673469385</v>
      </c>
      <c r="AK253" s="226">
        <f t="shared" si="61"/>
        <v>455.25</v>
      </c>
      <c r="AL253" s="227">
        <f t="shared" si="56"/>
        <v>0.6283673469387755</v>
      </c>
      <c r="AN253" s="210" t="b">
        <f t="shared" si="62"/>
        <v>0</v>
      </c>
      <c r="AO253" s="210" t="b">
        <f t="shared" si="68"/>
        <v>0</v>
      </c>
      <c r="AP253" s="211">
        <f t="shared" si="63"/>
        <v>69</v>
      </c>
      <c r="AQ253" s="242">
        <f t="shared" si="64"/>
        <v>9898</v>
      </c>
      <c r="AR253" s="178">
        <v>224</v>
      </c>
      <c r="AS253" s="243">
        <v>0</v>
      </c>
      <c r="AT253" s="242">
        <f t="shared" si="57"/>
        <v>0</v>
      </c>
      <c r="AU253" s="178">
        <v>224</v>
      </c>
      <c r="AV253" s="244">
        <f t="shared" si="58"/>
        <v>485.6</v>
      </c>
      <c r="AW253" s="244">
        <f t="shared" si="65"/>
        <v>0</v>
      </c>
      <c r="AX253" s="213">
        <f t="shared" si="59"/>
        <v>0</v>
      </c>
      <c r="AZ253" s="194"/>
      <c r="BA253" s="195"/>
      <c r="BB253" s="196">
        <v>6500</v>
      </c>
      <c r="BC253" s="197">
        <f>IF(C253="arrendamiento",BB253/Costo!$C$27,'Precios R9 (2023)'!BB253)</f>
        <v>1083.3333333333333</v>
      </c>
      <c r="BD253" s="197">
        <f t="shared" si="66"/>
        <v>205.83333333333331</v>
      </c>
      <c r="BE253" s="197">
        <f t="shared" si="67"/>
        <v>0</v>
      </c>
    </row>
    <row r="254" spans="1:57" s="181" customFormat="1" ht="18.75" customHeight="1">
      <c r="A254" s="178">
        <v>225</v>
      </c>
      <c r="B254" s="179" t="s">
        <v>435</v>
      </c>
      <c r="C254" s="178" t="s">
        <v>369</v>
      </c>
      <c r="D254" s="183">
        <v>8367</v>
      </c>
      <c r="E254" s="183">
        <v>12275</v>
      </c>
      <c r="F254" s="183">
        <v>8235</v>
      </c>
      <c r="G254" s="183">
        <v>20827</v>
      </c>
      <c r="H254" s="183">
        <v>8268</v>
      </c>
      <c r="I254" s="183">
        <v>19011</v>
      </c>
      <c r="J254" s="183">
        <v>12443</v>
      </c>
      <c r="K254" s="183">
        <v>41854</v>
      </c>
      <c r="L254" s="183">
        <v>9276</v>
      </c>
      <c r="M254" s="183">
        <v>7353</v>
      </c>
      <c r="N254" s="183">
        <v>5389</v>
      </c>
      <c r="O254" s="183">
        <v>10633</v>
      </c>
      <c r="P254" s="183">
        <v>8145</v>
      </c>
      <c r="Q254" s="183">
        <v>18773</v>
      </c>
      <c r="R254" s="183">
        <v>18551</v>
      </c>
      <c r="S254" s="183">
        <v>11425</v>
      </c>
      <c r="T254" s="183">
        <v>8461</v>
      </c>
      <c r="U254" s="183">
        <v>14303</v>
      </c>
      <c r="V254" s="183">
        <v>12036</v>
      </c>
      <c r="W254" s="183">
        <v>14592</v>
      </c>
      <c r="X254" s="183">
        <v>18341</v>
      </c>
      <c r="Y254" s="183">
        <v>13540</v>
      </c>
      <c r="Z254" s="183">
        <v>20362</v>
      </c>
      <c r="AA254" s="183">
        <v>8724</v>
      </c>
      <c r="AB254" s="183">
        <v>19321</v>
      </c>
      <c r="AC254" s="183">
        <v>19331</v>
      </c>
      <c r="AD254" s="183">
        <v>13427</v>
      </c>
      <c r="AG254" s="226">
        <f t="shared" si="53"/>
        <v>41854</v>
      </c>
      <c r="AH254" s="226">
        <f t="shared" si="54"/>
        <v>5389</v>
      </c>
      <c r="AI254" s="226">
        <f t="shared" si="60"/>
        <v>4311.2</v>
      </c>
      <c r="AJ254" s="227">
        <f t="shared" si="55"/>
        <v>0.41368149054807568</v>
      </c>
      <c r="AK254" s="226">
        <f t="shared" si="61"/>
        <v>4041.75</v>
      </c>
      <c r="AL254" s="227">
        <f t="shared" si="56"/>
        <v>0.45032639738882085</v>
      </c>
      <c r="AN254" s="210" t="b">
        <f t="shared" si="62"/>
        <v>0</v>
      </c>
      <c r="AO254" s="210" t="b">
        <f t="shared" si="68"/>
        <v>0</v>
      </c>
      <c r="AP254" s="211">
        <f t="shared" si="63"/>
        <v>69</v>
      </c>
      <c r="AQ254" s="242">
        <f t="shared" si="64"/>
        <v>9898</v>
      </c>
      <c r="AR254" s="178">
        <v>225</v>
      </c>
      <c r="AS254" s="243">
        <v>0</v>
      </c>
      <c r="AT254" s="242">
        <f t="shared" si="57"/>
        <v>0</v>
      </c>
      <c r="AU254" s="178">
        <v>225</v>
      </c>
      <c r="AV254" s="244">
        <f t="shared" si="58"/>
        <v>4311.2</v>
      </c>
      <c r="AW254" s="244">
        <f t="shared" si="65"/>
        <v>0</v>
      </c>
      <c r="AX254" s="213">
        <f t="shared" si="59"/>
        <v>0</v>
      </c>
      <c r="AZ254" s="194"/>
      <c r="BA254" s="195"/>
      <c r="BB254" s="196">
        <v>6500</v>
      </c>
      <c r="BC254" s="197">
        <f>IF(C254="arrendamiento",BB254/Costo!$C$27,'Precios R9 (2023)'!BB254)</f>
        <v>6500</v>
      </c>
      <c r="BD254" s="197">
        <f t="shared" si="66"/>
        <v>1235</v>
      </c>
      <c r="BE254" s="197">
        <f t="shared" si="67"/>
        <v>0</v>
      </c>
    </row>
    <row r="255" spans="1:57" s="181" customFormat="1" ht="18.75" customHeight="1">
      <c r="A255" s="178">
        <v>226</v>
      </c>
      <c r="B255" s="179" t="s">
        <v>436</v>
      </c>
      <c r="C255" s="178" t="s">
        <v>425</v>
      </c>
      <c r="D255" s="183">
        <v>11105</v>
      </c>
      <c r="E255" s="183">
        <v>3075</v>
      </c>
      <c r="F255" s="183">
        <v>897</v>
      </c>
      <c r="G255" s="183">
        <v>2083</v>
      </c>
      <c r="H255" s="183">
        <v>10974</v>
      </c>
      <c r="I255" s="183">
        <v>3722</v>
      </c>
      <c r="J255" s="183">
        <v>3394</v>
      </c>
      <c r="K255" s="183">
        <v>19163</v>
      </c>
      <c r="L255" s="183">
        <v>679</v>
      </c>
      <c r="M255" s="183">
        <v>1603</v>
      </c>
      <c r="N255" s="183">
        <v>2448</v>
      </c>
      <c r="O255" s="183">
        <v>2262</v>
      </c>
      <c r="P255" s="183">
        <v>2658</v>
      </c>
      <c r="Q255" s="183">
        <v>3674</v>
      </c>
      <c r="R255" s="183">
        <v>1412</v>
      </c>
      <c r="S255" s="183">
        <v>4864</v>
      </c>
      <c r="T255" s="183">
        <v>2645</v>
      </c>
      <c r="U255" s="183">
        <v>2385</v>
      </c>
      <c r="V255" s="183">
        <v>2553</v>
      </c>
      <c r="W255" s="183">
        <v>764</v>
      </c>
      <c r="X255" s="183">
        <v>4207</v>
      </c>
      <c r="Y255" s="183">
        <v>1782</v>
      </c>
      <c r="Z255" s="183">
        <v>10181</v>
      </c>
      <c r="AA255" s="183">
        <v>1751</v>
      </c>
      <c r="AB255" s="183">
        <v>3756</v>
      </c>
      <c r="AC255" s="183">
        <v>3784</v>
      </c>
      <c r="AD255" s="183">
        <v>3449</v>
      </c>
      <c r="AG255" s="226">
        <f t="shared" si="53"/>
        <v>19163</v>
      </c>
      <c r="AH255" s="226">
        <f t="shared" si="54"/>
        <v>679</v>
      </c>
      <c r="AI255" s="226">
        <f t="shared" si="60"/>
        <v>543.20000000000005</v>
      </c>
      <c r="AJ255" s="227">
        <f t="shared" si="55"/>
        <v>0.66113537117903931</v>
      </c>
      <c r="AK255" s="226">
        <f t="shared" si="61"/>
        <v>509.25</v>
      </c>
      <c r="AL255" s="227">
        <f t="shared" si="56"/>
        <v>0.68231441048034935</v>
      </c>
      <c r="AN255" s="210" t="b">
        <f t="shared" si="62"/>
        <v>0</v>
      </c>
      <c r="AO255" s="210" t="b">
        <f t="shared" si="68"/>
        <v>0</v>
      </c>
      <c r="AP255" s="211">
        <f t="shared" si="63"/>
        <v>69</v>
      </c>
      <c r="AQ255" s="242">
        <f t="shared" si="64"/>
        <v>9898</v>
      </c>
      <c r="AR255" s="178">
        <v>226</v>
      </c>
      <c r="AS255" s="243">
        <v>0</v>
      </c>
      <c r="AT255" s="242">
        <f t="shared" si="57"/>
        <v>0</v>
      </c>
      <c r="AU255" s="178">
        <v>226</v>
      </c>
      <c r="AV255" s="244">
        <f t="shared" si="58"/>
        <v>543.20000000000005</v>
      </c>
      <c r="AW255" s="244">
        <f t="shared" si="65"/>
        <v>0</v>
      </c>
      <c r="AX255" s="213">
        <f t="shared" si="59"/>
        <v>0</v>
      </c>
      <c r="AZ255" s="194"/>
      <c r="BA255" s="195"/>
      <c r="BB255" s="196">
        <v>8500</v>
      </c>
      <c r="BC255" s="197">
        <f>IF(C255="arrendamiento",BB255/Costo!$C$27,'Precios R9 (2023)'!BB255)</f>
        <v>1416.6666666666667</v>
      </c>
      <c r="BD255" s="197">
        <f t="shared" si="66"/>
        <v>269.16666666666669</v>
      </c>
      <c r="BE255" s="197">
        <f t="shared" si="67"/>
        <v>0</v>
      </c>
    </row>
    <row r="256" spans="1:57" s="181" customFormat="1" ht="18.75" customHeight="1">
      <c r="A256" s="178">
        <v>227</v>
      </c>
      <c r="B256" s="179" t="s">
        <v>436</v>
      </c>
      <c r="C256" s="178" t="s">
        <v>369</v>
      </c>
      <c r="D256" s="183">
        <v>11105</v>
      </c>
      <c r="E256" s="183">
        <v>24599</v>
      </c>
      <c r="F256" s="183">
        <v>10769</v>
      </c>
      <c r="G256" s="183">
        <v>20827</v>
      </c>
      <c r="H256" s="183">
        <v>10974</v>
      </c>
      <c r="I256" s="183">
        <v>21099</v>
      </c>
      <c r="J256" s="183">
        <v>14706</v>
      </c>
      <c r="K256" s="183">
        <v>58015</v>
      </c>
      <c r="L256" s="183">
        <v>9615</v>
      </c>
      <c r="M256" s="183">
        <v>9615</v>
      </c>
      <c r="N256" s="183">
        <v>4620</v>
      </c>
      <c r="O256" s="183">
        <v>14027</v>
      </c>
      <c r="P256" s="183">
        <v>16289</v>
      </c>
      <c r="Q256" s="183">
        <v>20837</v>
      </c>
      <c r="R256" s="183">
        <v>20339</v>
      </c>
      <c r="S256" s="183">
        <v>13914</v>
      </c>
      <c r="T256" s="183">
        <v>10577</v>
      </c>
      <c r="U256" s="183">
        <v>14303</v>
      </c>
      <c r="V256" s="183">
        <v>13359</v>
      </c>
      <c r="W256" s="183">
        <v>18325</v>
      </c>
      <c r="X256" s="183">
        <v>25240</v>
      </c>
      <c r="Y256" s="183">
        <v>14559</v>
      </c>
      <c r="Z256" s="183">
        <v>20362</v>
      </c>
      <c r="AA256" s="183">
        <v>11409</v>
      </c>
      <c r="AB256" s="183">
        <v>21414</v>
      </c>
      <c r="AC256" s="183">
        <v>21454</v>
      </c>
      <c r="AD256" s="183">
        <v>15736</v>
      </c>
      <c r="AG256" s="226">
        <f t="shared" si="53"/>
        <v>58015</v>
      </c>
      <c r="AH256" s="226">
        <f t="shared" si="54"/>
        <v>4620</v>
      </c>
      <c r="AI256" s="226">
        <f t="shared" si="60"/>
        <v>3696</v>
      </c>
      <c r="AJ256" s="227">
        <f t="shared" si="55"/>
        <v>0.61560062402496096</v>
      </c>
      <c r="AK256" s="226">
        <f t="shared" si="61"/>
        <v>3465</v>
      </c>
      <c r="AL256" s="227">
        <f t="shared" si="56"/>
        <v>0.63962558502340094</v>
      </c>
      <c r="AN256" s="210" t="b">
        <f t="shared" si="62"/>
        <v>0</v>
      </c>
      <c r="AO256" s="210" t="b">
        <f t="shared" si="68"/>
        <v>0</v>
      </c>
      <c r="AP256" s="211">
        <f t="shared" si="63"/>
        <v>69</v>
      </c>
      <c r="AQ256" s="242">
        <f t="shared" si="64"/>
        <v>9898</v>
      </c>
      <c r="AR256" s="178">
        <v>227</v>
      </c>
      <c r="AS256" s="243">
        <v>0</v>
      </c>
      <c r="AT256" s="242">
        <f t="shared" si="57"/>
        <v>0</v>
      </c>
      <c r="AU256" s="178">
        <v>227</v>
      </c>
      <c r="AV256" s="244">
        <f t="shared" si="58"/>
        <v>3696</v>
      </c>
      <c r="AW256" s="244">
        <f t="shared" si="65"/>
        <v>0</v>
      </c>
      <c r="AX256" s="213">
        <f t="shared" si="59"/>
        <v>0</v>
      </c>
      <c r="AZ256" s="194"/>
      <c r="BA256" s="195"/>
      <c r="BB256" s="196">
        <v>8500</v>
      </c>
      <c r="BC256" s="197">
        <f>IF(C256="arrendamiento",BB256/Costo!$C$27,'Precios R9 (2023)'!BB256)</f>
        <v>8500</v>
      </c>
      <c r="BD256" s="197">
        <f t="shared" si="66"/>
        <v>1615</v>
      </c>
      <c r="BE256" s="197">
        <f t="shared" si="67"/>
        <v>0</v>
      </c>
    </row>
    <row r="257" spans="1:57" s="181" customFormat="1" ht="18.75" customHeight="1">
      <c r="A257" s="178">
        <v>228</v>
      </c>
      <c r="B257" s="179" t="s">
        <v>437</v>
      </c>
      <c r="C257" s="178" t="s">
        <v>425</v>
      </c>
      <c r="D257" s="183">
        <v>8822</v>
      </c>
      <c r="E257" s="183">
        <v>1635</v>
      </c>
      <c r="F257" s="183">
        <v>550</v>
      </c>
      <c r="G257" s="183">
        <v>1551</v>
      </c>
      <c r="H257" s="183">
        <v>8718</v>
      </c>
      <c r="I257" s="183">
        <v>1512</v>
      </c>
      <c r="J257" s="183">
        <v>2715</v>
      </c>
      <c r="K257" s="183">
        <v>4430</v>
      </c>
      <c r="L257" s="183">
        <v>5090</v>
      </c>
      <c r="M257" s="183">
        <v>982</v>
      </c>
      <c r="N257" s="183">
        <v>784</v>
      </c>
      <c r="O257" s="183">
        <v>1471</v>
      </c>
      <c r="P257" s="183">
        <v>1448</v>
      </c>
      <c r="Q257" s="183">
        <v>1494</v>
      </c>
      <c r="R257" s="183">
        <v>631</v>
      </c>
      <c r="S257" s="183">
        <v>3733</v>
      </c>
      <c r="T257" s="183">
        <v>1621</v>
      </c>
      <c r="U257" s="183">
        <v>1543</v>
      </c>
      <c r="V257" s="183">
        <v>1038</v>
      </c>
      <c r="W257" s="183">
        <v>636</v>
      </c>
      <c r="X257" s="183">
        <v>1991</v>
      </c>
      <c r="Y257" s="183">
        <v>1393</v>
      </c>
      <c r="Z257" s="183">
        <v>6787</v>
      </c>
      <c r="AA257" s="183">
        <v>1240</v>
      </c>
      <c r="AB257" s="183">
        <v>1527</v>
      </c>
      <c r="AC257" s="183">
        <v>1538</v>
      </c>
      <c r="AD257" s="183">
        <v>2777</v>
      </c>
      <c r="AG257" s="226">
        <f t="shared" si="53"/>
        <v>8822</v>
      </c>
      <c r="AH257" s="226">
        <f t="shared" si="54"/>
        <v>550</v>
      </c>
      <c r="AI257" s="226">
        <f t="shared" si="60"/>
        <v>440</v>
      </c>
      <c r="AJ257" s="227">
        <f t="shared" si="55"/>
        <v>0.55193482688391038</v>
      </c>
      <c r="AK257" s="226">
        <f t="shared" si="61"/>
        <v>412.5</v>
      </c>
      <c r="AL257" s="227">
        <f t="shared" si="56"/>
        <v>0.57993890020366601</v>
      </c>
      <c r="AN257" s="210" t="b">
        <f t="shared" si="62"/>
        <v>0</v>
      </c>
      <c r="AO257" s="210" t="b">
        <f t="shared" si="68"/>
        <v>0</v>
      </c>
      <c r="AP257" s="211">
        <f t="shared" si="63"/>
        <v>69</v>
      </c>
      <c r="AQ257" s="242">
        <f t="shared" si="64"/>
        <v>9898</v>
      </c>
      <c r="AR257" s="178">
        <v>228</v>
      </c>
      <c r="AS257" s="243">
        <v>0</v>
      </c>
      <c r="AT257" s="242">
        <f t="shared" si="57"/>
        <v>0</v>
      </c>
      <c r="AU257" s="178">
        <v>228</v>
      </c>
      <c r="AV257" s="244">
        <f t="shared" si="58"/>
        <v>440</v>
      </c>
      <c r="AW257" s="244">
        <f t="shared" si="65"/>
        <v>0</v>
      </c>
      <c r="AX257" s="213">
        <f t="shared" si="59"/>
        <v>0</v>
      </c>
      <c r="AZ257" s="194">
        <v>360002</v>
      </c>
      <c r="BA257" s="195" t="s">
        <v>576</v>
      </c>
      <c r="BB257" s="196">
        <v>5370</v>
      </c>
      <c r="BC257" s="197">
        <f>IF(C257="arrendamiento",BB257/Costo!$C$27,'Precios R9 (2023)'!BB257)</f>
        <v>895</v>
      </c>
      <c r="BD257" s="197">
        <f t="shared" si="66"/>
        <v>170.05</v>
      </c>
      <c r="BE257" s="197">
        <f t="shared" si="67"/>
        <v>0</v>
      </c>
    </row>
    <row r="258" spans="1:57" s="181" customFormat="1" ht="18.75" customHeight="1">
      <c r="A258" s="178">
        <v>229</v>
      </c>
      <c r="B258" s="179" t="s">
        <v>437</v>
      </c>
      <c r="C258" s="178" t="s">
        <v>369</v>
      </c>
      <c r="D258" s="183">
        <v>8822</v>
      </c>
      <c r="E258" s="183">
        <v>13078</v>
      </c>
      <c r="F258" s="183">
        <v>6601</v>
      </c>
      <c r="G258" s="183">
        <v>15511</v>
      </c>
      <c r="H258" s="183">
        <v>8718</v>
      </c>
      <c r="I258" s="183">
        <v>9226</v>
      </c>
      <c r="J258" s="183">
        <v>8710</v>
      </c>
      <c r="K258" s="183">
        <v>13413</v>
      </c>
      <c r="L258" s="183">
        <v>5090</v>
      </c>
      <c r="M258" s="183">
        <v>5894</v>
      </c>
      <c r="N258" s="183">
        <v>3851</v>
      </c>
      <c r="O258" s="183">
        <v>8371</v>
      </c>
      <c r="P258" s="183">
        <v>7896</v>
      </c>
      <c r="Q258" s="183">
        <v>9111</v>
      </c>
      <c r="R258" s="183">
        <v>9085</v>
      </c>
      <c r="S258" s="183">
        <v>10746</v>
      </c>
      <c r="T258" s="183">
        <v>6483</v>
      </c>
      <c r="U258" s="183">
        <v>9254</v>
      </c>
      <c r="V258" s="183">
        <v>5841</v>
      </c>
      <c r="W258" s="183">
        <v>15271</v>
      </c>
      <c r="X258" s="183">
        <v>11947</v>
      </c>
      <c r="Y258" s="183">
        <v>10690</v>
      </c>
      <c r="Z258" s="183">
        <v>13574</v>
      </c>
      <c r="AA258" s="183">
        <v>10093</v>
      </c>
      <c r="AB258" s="183">
        <v>9378</v>
      </c>
      <c r="AC258" s="183">
        <v>17635</v>
      </c>
      <c r="AD258" s="183">
        <v>8744</v>
      </c>
      <c r="AG258" s="226">
        <f t="shared" si="53"/>
        <v>17635</v>
      </c>
      <c r="AH258" s="226">
        <f t="shared" si="54"/>
        <v>3851</v>
      </c>
      <c r="AI258" s="226">
        <f t="shared" si="60"/>
        <v>3080.8</v>
      </c>
      <c r="AJ258" s="227">
        <f t="shared" si="55"/>
        <v>0.47729894808279605</v>
      </c>
      <c r="AK258" s="226">
        <f t="shared" si="61"/>
        <v>2888.25</v>
      </c>
      <c r="AL258" s="227">
        <f t="shared" si="56"/>
        <v>0.50996776382762132</v>
      </c>
      <c r="AN258" s="210" t="b">
        <f t="shared" si="62"/>
        <v>0</v>
      </c>
      <c r="AO258" s="210" t="b">
        <f t="shared" si="68"/>
        <v>0</v>
      </c>
      <c r="AP258" s="211">
        <f t="shared" si="63"/>
        <v>69</v>
      </c>
      <c r="AQ258" s="242">
        <f t="shared" si="64"/>
        <v>9898</v>
      </c>
      <c r="AR258" s="178">
        <v>229</v>
      </c>
      <c r="AS258" s="243">
        <v>0</v>
      </c>
      <c r="AT258" s="242">
        <f t="shared" si="57"/>
        <v>0</v>
      </c>
      <c r="AU258" s="178">
        <v>229</v>
      </c>
      <c r="AV258" s="244">
        <f t="shared" si="58"/>
        <v>3080.8</v>
      </c>
      <c r="AW258" s="244">
        <f t="shared" si="65"/>
        <v>0</v>
      </c>
      <c r="AX258" s="213">
        <f t="shared" si="59"/>
        <v>0</v>
      </c>
      <c r="AZ258" s="194">
        <v>360002</v>
      </c>
      <c r="BA258" s="195" t="s">
        <v>576</v>
      </c>
      <c r="BB258" s="196">
        <v>5370</v>
      </c>
      <c r="BC258" s="197">
        <f>IF(C258="arrendamiento",BB258/Costo!$C$27,'Precios R9 (2023)'!BB258)</f>
        <v>5370</v>
      </c>
      <c r="BD258" s="197">
        <f t="shared" si="66"/>
        <v>1020.3000000000001</v>
      </c>
      <c r="BE258" s="197">
        <f t="shared" si="67"/>
        <v>0</v>
      </c>
    </row>
    <row r="259" spans="1:57" s="181" customFormat="1" ht="18.75" customHeight="1">
      <c r="A259" s="178">
        <v>230</v>
      </c>
      <c r="B259" s="179" t="s">
        <v>438</v>
      </c>
      <c r="C259" s="178" t="s">
        <v>369</v>
      </c>
      <c r="D259" s="183">
        <v>5030</v>
      </c>
      <c r="E259" s="183">
        <v>296374</v>
      </c>
      <c r="F259" s="183">
        <v>69745</v>
      </c>
      <c r="G259" s="183">
        <v>149162</v>
      </c>
      <c r="H259" s="183">
        <v>5749</v>
      </c>
      <c r="I259" s="183">
        <v>135848</v>
      </c>
      <c r="J259" s="183">
        <v>92758</v>
      </c>
      <c r="K259" s="183">
        <v>513929</v>
      </c>
      <c r="L259" s="183">
        <v>50904</v>
      </c>
      <c r="M259" s="183">
        <v>62273</v>
      </c>
      <c r="N259" s="183">
        <v>5343</v>
      </c>
      <c r="O259" s="183">
        <v>51809</v>
      </c>
      <c r="P259" s="183">
        <v>149092</v>
      </c>
      <c r="Q259" s="183">
        <v>134156</v>
      </c>
      <c r="R259" s="183">
        <v>108205</v>
      </c>
      <c r="S259" s="183">
        <v>106333</v>
      </c>
      <c r="T259" s="183">
        <v>68500</v>
      </c>
      <c r="U259" s="183">
        <v>151439</v>
      </c>
      <c r="V259" s="183">
        <v>86010</v>
      </c>
      <c r="W259" s="183">
        <v>84840</v>
      </c>
      <c r="X259" s="183">
        <v>110985</v>
      </c>
      <c r="Y259" s="183">
        <v>86537</v>
      </c>
      <c r="Z259" s="183">
        <v>144228</v>
      </c>
      <c r="AA259" s="183">
        <v>66357</v>
      </c>
      <c r="AB259" s="183">
        <v>137531</v>
      </c>
      <c r="AC259" s="183">
        <v>138142</v>
      </c>
      <c r="AD259" s="183">
        <v>93126</v>
      </c>
      <c r="AG259" s="226">
        <f t="shared" si="53"/>
        <v>513929</v>
      </c>
      <c r="AH259" s="226">
        <f t="shared" si="54"/>
        <v>5030</v>
      </c>
      <c r="AI259" s="226">
        <f t="shared" si="60"/>
        <v>4024</v>
      </c>
      <c r="AJ259" s="227">
        <f t="shared" si="55"/>
        <v>0.93538130489939464</v>
      </c>
      <c r="AK259" s="226">
        <f t="shared" si="61"/>
        <v>3772.5</v>
      </c>
      <c r="AL259" s="227">
        <f t="shared" si="56"/>
        <v>0.93941997334318239</v>
      </c>
      <c r="AN259" s="210" t="b">
        <f t="shared" si="62"/>
        <v>0</v>
      </c>
      <c r="AO259" s="210" t="b">
        <f t="shared" si="68"/>
        <v>0</v>
      </c>
      <c r="AP259" s="211">
        <f t="shared" si="63"/>
        <v>69</v>
      </c>
      <c r="AQ259" s="242">
        <f t="shared" si="64"/>
        <v>9898</v>
      </c>
      <c r="AR259" s="178">
        <v>230</v>
      </c>
      <c r="AS259" s="243">
        <v>0</v>
      </c>
      <c r="AT259" s="242">
        <f t="shared" si="57"/>
        <v>0</v>
      </c>
      <c r="AU259" s="178">
        <v>230</v>
      </c>
      <c r="AV259" s="244">
        <f t="shared" si="58"/>
        <v>4024</v>
      </c>
      <c r="AW259" s="244">
        <f t="shared" si="65"/>
        <v>0</v>
      </c>
      <c r="AX259" s="213">
        <f t="shared" si="59"/>
        <v>0</v>
      </c>
      <c r="AZ259" s="194">
        <v>420002</v>
      </c>
      <c r="BA259" s="195" t="s">
        <v>693</v>
      </c>
      <c r="BB259" s="196">
        <v>65520</v>
      </c>
      <c r="BC259" s="197">
        <f>IF(C259="arrendamiento",BB259/Costo!$C$27,'Precios R9 (2023)'!BB259)</f>
        <v>65520</v>
      </c>
      <c r="BD259" s="197">
        <f t="shared" si="66"/>
        <v>12448.8</v>
      </c>
      <c r="BE259" s="197">
        <f t="shared" si="67"/>
        <v>0</v>
      </c>
    </row>
    <row r="260" spans="1:57" s="181" customFormat="1" ht="18.75" customHeight="1">
      <c r="A260" s="178">
        <v>231</v>
      </c>
      <c r="B260" s="179" t="s">
        <v>439</v>
      </c>
      <c r="C260" s="178" t="s">
        <v>425</v>
      </c>
      <c r="D260" s="183">
        <v>13528</v>
      </c>
      <c r="E260" s="183">
        <v>2015</v>
      </c>
      <c r="F260" s="183">
        <v>1012</v>
      </c>
      <c r="G260" s="183">
        <v>3199</v>
      </c>
      <c r="H260" s="183">
        <v>13690</v>
      </c>
      <c r="I260" s="183">
        <v>3284</v>
      </c>
      <c r="J260" s="183">
        <v>5656</v>
      </c>
      <c r="K260" s="183">
        <v>36011</v>
      </c>
      <c r="L260" s="183">
        <v>1131</v>
      </c>
      <c r="M260" s="183">
        <v>2713</v>
      </c>
      <c r="N260" s="183">
        <v>3770</v>
      </c>
      <c r="O260" s="183">
        <v>2149</v>
      </c>
      <c r="P260" s="183">
        <v>2489</v>
      </c>
      <c r="Q260" s="183">
        <v>3243</v>
      </c>
      <c r="R260" s="183">
        <v>1897</v>
      </c>
      <c r="S260" s="183">
        <v>17081</v>
      </c>
      <c r="T260" s="183">
        <v>3733</v>
      </c>
      <c r="U260" s="183">
        <v>2524</v>
      </c>
      <c r="V260" s="183">
        <v>2252</v>
      </c>
      <c r="W260" s="183">
        <v>1032</v>
      </c>
      <c r="X260" s="183">
        <v>2757</v>
      </c>
      <c r="Y260" s="183">
        <v>2614</v>
      </c>
      <c r="Z260" s="183">
        <v>9332</v>
      </c>
      <c r="AA260" s="183">
        <v>1824</v>
      </c>
      <c r="AB260" s="183">
        <v>3337</v>
      </c>
      <c r="AC260" s="183">
        <v>3338</v>
      </c>
      <c r="AD260" s="183">
        <v>5672</v>
      </c>
      <c r="AG260" s="226">
        <f t="shared" si="53"/>
        <v>36011</v>
      </c>
      <c r="AH260" s="226">
        <f t="shared" si="54"/>
        <v>1012</v>
      </c>
      <c r="AI260" s="226">
        <f t="shared" si="60"/>
        <v>809.6</v>
      </c>
      <c r="AJ260" s="227">
        <f t="shared" si="55"/>
        <v>0.70158496129745673</v>
      </c>
      <c r="AK260" s="226">
        <f t="shared" si="61"/>
        <v>759</v>
      </c>
      <c r="AL260" s="227">
        <f t="shared" si="56"/>
        <v>0.72023590121636571</v>
      </c>
      <c r="AN260" s="210" t="b">
        <f t="shared" si="62"/>
        <v>0</v>
      </c>
      <c r="AO260" s="210" t="b">
        <f t="shared" si="68"/>
        <v>0</v>
      </c>
      <c r="AP260" s="211">
        <f t="shared" si="63"/>
        <v>69</v>
      </c>
      <c r="AQ260" s="242">
        <f t="shared" si="64"/>
        <v>9898</v>
      </c>
      <c r="AR260" s="178">
        <v>231</v>
      </c>
      <c r="AS260" s="243">
        <v>0</v>
      </c>
      <c r="AT260" s="242">
        <f t="shared" si="57"/>
        <v>0</v>
      </c>
      <c r="AU260" s="178">
        <v>231</v>
      </c>
      <c r="AV260" s="244">
        <f t="shared" si="58"/>
        <v>809.6</v>
      </c>
      <c r="AW260" s="244">
        <f t="shared" si="65"/>
        <v>0</v>
      </c>
      <c r="AX260" s="213">
        <f t="shared" si="59"/>
        <v>0</v>
      </c>
      <c r="AZ260" s="194">
        <v>360003</v>
      </c>
      <c r="BA260" s="195" t="s">
        <v>694</v>
      </c>
      <c r="BB260" s="196">
        <v>9850</v>
      </c>
      <c r="BC260" s="197">
        <f>IF(C260="arrendamiento",BB260/Costo!$C$27,'Precios R9 (2023)'!BB260)</f>
        <v>1641.6666666666667</v>
      </c>
      <c r="BD260" s="197">
        <f t="shared" si="66"/>
        <v>311.91666666666669</v>
      </c>
      <c r="BE260" s="197">
        <f t="shared" si="67"/>
        <v>0</v>
      </c>
    </row>
    <row r="261" spans="1:57" s="181" customFormat="1" ht="18.75" customHeight="1">
      <c r="A261" s="178">
        <v>232</v>
      </c>
      <c r="B261" s="179" t="s">
        <v>439</v>
      </c>
      <c r="C261" s="178" t="s">
        <v>369</v>
      </c>
      <c r="D261" s="183">
        <v>13528</v>
      </c>
      <c r="E261" s="183">
        <v>16115</v>
      </c>
      <c r="F261" s="183">
        <v>12150</v>
      </c>
      <c r="G261" s="183">
        <v>19196</v>
      </c>
      <c r="H261" s="183">
        <v>13690</v>
      </c>
      <c r="I261" s="183">
        <v>19262</v>
      </c>
      <c r="J261" s="183">
        <v>19796</v>
      </c>
      <c r="K261" s="183">
        <v>124171</v>
      </c>
      <c r="L261" s="183">
        <v>13574</v>
      </c>
      <c r="M261" s="183">
        <v>10848</v>
      </c>
      <c r="N261" s="183">
        <v>9932</v>
      </c>
      <c r="O261" s="183">
        <v>12896</v>
      </c>
      <c r="P261" s="183">
        <v>15611</v>
      </c>
      <c r="Q261" s="183">
        <v>19022</v>
      </c>
      <c r="R261" s="183">
        <v>45520</v>
      </c>
      <c r="S261" s="183">
        <v>33710</v>
      </c>
      <c r="T261" s="183">
        <v>14932</v>
      </c>
      <c r="U261" s="183">
        <v>15145</v>
      </c>
      <c r="V261" s="183">
        <v>12195</v>
      </c>
      <c r="W261" s="183">
        <v>24773</v>
      </c>
      <c r="X261" s="183">
        <v>16540</v>
      </c>
      <c r="Y261" s="183">
        <v>22398</v>
      </c>
      <c r="Z261" s="183">
        <v>18665</v>
      </c>
      <c r="AA261" s="183">
        <v>12446</v>
      </c>
      <c r="AB261" s="183">
        <v>19558</v>
      </c>
      <c r="AC261" s="183">
        <v>19587</v>
      </c>
      <c r="AD261" s="183">
        <v>19870</v>
      </c>
      <c r="AG261" s="226">
        <f t="shared" si="53"/>
        <v>124171</v>
      </c>
      <c r="AH261" s="226">
        <f t="shared" si="54"/>
        <v>9932</v>
      </c>
      <c r="AI261" s="226">
        <f t="shared" si="60"/>
        <v>7945.6</v>
      </c>
      <c r="AJ261" s="227">
        <f t="shared" si="55"/>
        <v>0.26755162241887898</v>
      </c>
      <c r="AK261" s="226">
        <f t="shared" si="61"/>
        <v>7449</v>
      </c>
      <c r="AL261" s="227">
        <f t="shared" si="56"/>
        <v>0.31332964601769908</v>
      </c>
      <c r="AN261" s="210" t="b">
        <f t="shared" si="62"/>
        <v>0</v>
      </c>
      <c r="AO261" s="210" t="b">
        <f t="shared" si="68"/>
        <v>0</v>
      </c>
      <c r="AP261" s="211">
        <f t="shared" si="63"/>
        <v>69</v>
      </c>
      <c r="AQ261" s="242">
        <f t="shared" si="64"/>
        <v>9898</v>
      </c>
      <c r="AR261" s="178">
        <v>232</v>
      </c>
      <c r="AS261" s="243">
        <v>0</v>
      </c>
      <c r="AT261" s="242">
        <f t="shared" si="57"/>
        <v>0</v>
      </c>
      <c r="AU261" s="178">
        <v>232</v>
      </c>
      <c r="AV261" s="244">
        <f t="shared" si="58"/>
        <v>7945.6</v>
      </c>
      <c r="AW261" s="244">
        <f t="shared" si="65"/>
        <v>0</v>
      </c>
      <c r="AX261" s="213">
        <f t="shared" si="59"/>
        <v>0</v>
      </c>
      <c r="AZ261" s="194">
        <v>360003</v>
      </c>
      <c r="BA261" s="195" t="s">
        <v>695</v>
      </c>
      <c r="BB261" s="196">
        <v>9850</v>
      </c>
      <c r="BC261" s="197">
        <f>IF(C261="arrendamiento",BB261/Costo!$C$27,'Precios R9 (2023)'!BB261)</f>
        <v>9850</v>
      </c>
      <c r="BD261" s="197">
        <f t="shared" si="66"/>
        <v>1871.5</v>
      </c>
      <c r="BE261" s="197">
        <f t="shared" si="67"/>
        <v>0</v>
      </c>
    </row>
    <row r="262" spans="1:57" s="181" customFormat="1" ht="18.75" customHeight="1">
      <c r="A262" s="178">
        <v>233</v>
      </c>
      <c r="B262" s="179" t="s">
        <v>440</v>
      </c>
      <c r="C262" s="178" t="s">
        <v>425</v>
      </c>
      <c r="D262" s="183">
        <v>8594</v>
      </c>
      <c r="E262" s="183">
        <v>40751</v>
      </c>
      <c r="F262" s="183">
        <v>15837</v>
      </c>
      <c r="G262" s="183">
        <v>45797</v>
      </c>
      <c r="H262" s="183">
        <v>9821</v>
      </c>
      <c r="I262" s="183">
        <v>64903</v>
      </c>
      <c r="J262" s="183">
        <v>62216</v>
      </c>
      <c r="K262" s="183">
        <v>235972</v>
      </c>
      <c r="L262" s="183">
        <v>15271</v>
      </c>
      <c r="M262" s="183">
        <v>35350</v>
      </c>
      <c r="N262" s="183">
        <v>15838</v>
      </c>
      <c r="O262" s="183">
        <v>33710</v>
      </c>
      <c r="P262" s="183">
        <v>43083</v>
      </c>
      <c r="Q262" s="183">
        <v>64094</v>
      </c>
      <c r="R262" s="183">
        <v>20917</v>
      </c>
      <c r="S262" s="183">
        <v>103279</v>
      </c>
      <c r="T262" s="183">
        <v>77770</v>
      </c>
      <c r="U262" s="183">
        <v>36457</v>
      </c>
      <c r="V262" s="183">
        <v>44516</v>
      </c>
      <c r="W262" s="183">
        <v>4236</v>
      </c>
      <c r="X262" s="183">
        <v>65904</v>
      </c>
      <c r="Y262" s="183">
        <v>38992</v>
      </c>
      <c r="Z262" s="183">
        <v>144228</v>
      </c>
      <c r="AA262" s="183">
        <v>52533</v>
      </c>
      <c r="AB262" s="183">
        <v>65644</v>
      </c>
      <c r="AC262" s="183">
        <v>65999</v>
      </c>
      <c r="AD262" s="183">
        <v>62538</v>
      </c>
      <c r="AG262" s="226">
        <f t="shared" si="53"/>
        <v>235972</v>
      </c>
      <c r="AH262" s="226">
        <f t="shared" si="54"/>
        <v>4236</v>
      </c>
      <c r="AI262" s="226">
        <f t="shared" si="60"/>
        <v>3388.8</v>
      </c>
      <c r="AJ262" s="227">
        <f t="shared" si="55"/>
        <v>0.90413578500707215</v>
      </c>
      <c r="AK262" s="226">
        <f t="shared" si="61"/>
        <v>3177</v>
      </c>
      <c r="AL262" s="227">
        <f t="shared" si="56"/>
        <v>0.9101272984441301</v>
      </c>
      <c r="AN262" s="210" t="b">
        <f t="shared" si="62"/>
        <v>0</v>
      </c>
      <c r="AO262" s="210" t="b">
        <f t="shared" si="68"/>
        <v>0</v>
      </c>
      <c r="AP262" s="211">
        <f t="shared" si="63"/>
        <v>69</v>
      </c>
      <c r="AQ262" s="242">
        <f t="shared" si="64"/>
        <v>9898</v>
      </c>
      <c r="AR262" s="178">
        <v>233</v>
      </c>
      <c r="AS262" s="243">
        <v>0</v>
      </c>
      <c r="AT262" s="242">
        <f t="shared" si="57"/>
        <v>0</v>
      </c>
      <c r="AU262" s="178">
        <v>233</v>
      </c>
      <c r="AV262" s="244">
        <f t="shared" si="58"/>
        <v>3388.8</v>
      </c>
      <c r="AW262" s="244">
        <f t="shared" si="65"/>
        <v>0</v>
      </c>
      <c r="AX262" s="213">
        <f t="shared" si="59"/>
        <v>0</v>
      </c>
      <c r="AZ262" s="194"/>
      <c r="BA262" s="195"/>
      <c r="BB262" s="196">
        <v>250000</v>
      </c>
      <c r="BC262" s="197">
        <f>IF(C262="arrendamiento",BB262/Costo!$C$27,'Precios R9 (2023)'!BB262)</f>
        <v>41666.666666666664</v>
      </c>
      <c r="BD262" s="197">
        <f t="shared" si="66"/>
        <v>7916.6666666666661</v>
      </c>
      <c r="BE262" s="197">
        <f t="shared" si="67"/>
        <v>0</v>
      </c>
    </row>
    <row r="263" spans="1:57" s="181" customFormat="1" ht="18.75" customHeight="1">
      <c r="A263" s="178">
        <v>234</v>
      </c>
      <c r="B263" s="179" t="s">
        <v>440</v>
      </c>
      <c r="C263" s="178" t="s">
        <v>369</v>
      </c>
      <c r="D263" s="183">
        <v>8594</v>
      </c>
      <c r="E263" s="183">
        <v>326012</v>
      </c>
      <c r="F263" s="183">
        <v>190042</v>
      </c>
      <c r="G263" s="183">
        <v>274782</v>
      </c>
      <c r="H263" s="183">
        <v>49107</v>
      </c>
      <c r="I263" s="183">
        <v>303389</v>
      </c>
      <c r="J263" s="183">
        <v>341622</v>
      </c>
      <c r="K263" s="183">
        <v>813664</v>
      </c>
      <c r="L263" s="183">
        <v>169680</v>
      </c>
      <c r="M263" s="183">
        <v>282800</v>
      </c>
      <c r="N263" s="183">
        <v>46198</v>
      </c>
      <c r="O263" s="183">
        <v>237326</v>
      </c>
      <c r="P263" s="183">
        <v>252009</v>
      </c>
      <c r="Q263" s="183">
        <v>299610</v>
      </c>
      <c r="R263" s="183">
        <v>502010</v>
      </c>
      <c r="S263" s="183">
        <v>340152</v>
      </c>
      <c r="T263" s="183">
        <v>311080</v>
      </c>
      <c r="U263" s="183">
        <v>218746</v>
      </c>
      <c r="V263" s="183">
        <v>192086</v>
      </c>
      <c r="W263" s="183">
        <v>101695</v>
      </c>
      <c r="X263" s="183">
        <v>790850</v>
      </c>
      <c r="Y263" s="183">
        <v>390943</v>
      </c>
      <c r="Z263" s="183">
        <v>28846</v>
      </c>
      <c r="AA263" s="183">
        <v>313734</v>
      </c>
      <c r="AB263" s="183">
        <v>306352</v>
      </c>
      <c r="AC263" s="183">
        <v>308514</v>
      </c>
      <c r="AD263" s="183">
        <v>342628</v>
      </c>
      <c r="AG263" s="226">
        <f t="shared" si="53"/>
        <v>813664</v>
      </c>
      <c r="AH263" s="226">
        <f t="shared" si="54"/>
        <v>8594</v>
      </c>
      <c r="AI263" s="226">
        <f t="shared" si="60"/>
        <v>6875.2</v>
      </c>
      <c r="AJ263" s="227">
        <f t="shared" si="55"/>
        <v>0.9756888260254597</v>
      </c>
      <c r="AK263" s="226">
        <f t="shared" si="61"/>
        <v>6445.5</v>
      </c>
      <c r="AL263" s="227">
        <f t="shared" si="56"/>
        <v>0.97720827439886848</v>
      </c>
      <c r="AN263" s="210" t="b">
        <f t="shared" si="62"/>
        <v>0</v>
      </c>
      <c r="AO263" s="210" t="b">
        <f t="shared" si="68"/>
        <v>0</v>
      </c>
      <c r="AP263" s="211">
        <f t="shared" si="63"/>
        <v>69</v>
      </c>
      <c r="AQ263" s="242">
        <f t="shared" si="64"/>
        <v>9898</v>
      </c>
      <c r="AR263" s="178">
        <v>234</v>
      </c>
      <c r="AS263" s="243">
        <v>0</v>
      </c>
      <c r="AT263" s="242">
        <f t="shared" si="57"/>
        <v>0</v>
      </c>
      <c r="AU263" s="178">
        <v>234</v>
      </c>
      <c r="AV263" s="244">
        <f t="shared" si="58"/>
        <v>6875.2</v>
      </c>
      <c r="AW263" s="244">
        <f t="shared" si="65"/>
        <v>0</v>
      </c>
      <c r="AX263" s="213">
        <f t="shared" si="59"/>
        <v>0</v>
      </c>
      <c r="AZ263" s="194"/>
      <c r="BA263" s="195"/>
      <c r="BB263" s="196">
        <v>250000</v>
      </c>
      <c r="BC263" s="197">
        <f>IF(C263="arrendamiento",BB263/Costo!$C$27,'Precios R9 (2023)'!BB263)</f>
        <v>250000</v>
      </c>
      <c r="BD263" s="197">
        <f t="shared" si="66"/>
        <v>47500</v>
      </c>
      <c r="BE263" s="197">
        <f t="shared" si="67"/>
        <v>0</v>
      </c>
    </row>
    <row r="264" spans="1:57" s="181" customFormat="1" ht="18.75" customHeight="1">
      <c r="A264" s="178">
        <v>235</v>
      </c>
      <c r="B264" s="179" t="s">
        <v>441</v>
      </c>
      <c r="C264" s="178" t="s">
        <v>425</v>
      </c>
      <c r="D264" s="183">
        <v>4297</v>
      </c>
      <c r="E264" s="183">
        <v>22228</v>
      </c>
      <c r="F264" s="183">
        <v>7918</v>
      </c>
      <c r="G264" s="183">
        <v>54956</v>
      </c>
      <c r="H264" s="183">
        <v>4911</v>
      </c>
      <c r="I264" s="183">
        <v>31254</v>
      </c>
      <c r="J264" s="183">
        <v>33936</v>
      </c>
      <c r="K264" s="183">
        <v>117986</v>
      </c>
      <c r="L264" s="183">
        <v>16402</v>
      </c>
      <c r="M264" s="183">
        <v>28280</v>
      </c>
      <c r="N264" s="183">
        <v>6567</v>
      </c>
      <c r="O264" s="183">
        <v>20814</v>
      </c>
      <c r="P264" s="183">
        <v>22958</v>
      </c>
      <c r="Q264" s="183">
        <v>30864</v>
      </c>
      <c r="R264" s="183">
        <v>11184</v>
      </c>
      <c r="S264" s="183">
        <v>51696</v>
      </c>
      <c r="T264" s="183">
        <v>46662</v>
      </c>
      <c r="U264" s="183">
        <v>30455</v>
      </c>
      <c r="V264" s="183">
        <v>21437</v>
      </c>
      <c r="W264" s="183">
        <v>4378</v>
      </c>
      <c r="X264" s="183">
        <v>65904</v>
      </c>
      <c r="Y264" s="183">
        <v>26481</v>
      </c>
      <c r="Z264" s="183">
        <v>72114</v>
      </c>
      <c r="AA264" s="183">
        <v>30644</v>
      </c>
      <c r="AB264" s="183">
        <v>31708</v>
      </c>
      <c r="AC264" s="183">
        <v>31782</v>
      </c>
      <c r="AD264" s="183">
        <v>34329</v>
      </c>
      <c r="AG264" s="226">
        <f t="shared" si="53"/>
        <v>117986</v>
      </c>
      <c r="AH264" s="226">
        <f t="shared" si="54"/>
        <v>4297</v>
      </c>
      <c r="AI264" s="226">
        <f t="shared" si="60"/>
        <v>3437.6</v>
      </c>
      <c r="AJ264" s="227">
        <f t="shared" si="55"/>
        <v>0.87844413012729849</v>
      </c>
      <c r="AK264" s="226">
        <f t="shared" si="61"/>
        <v>3222.75</v>
      </c>
      <c r="AL264" s="227">
        <f t="shared" si="56"/>
        <v>0.8860413719943423</v>
      </c>
      <c r="AN264" s="210" t="b">
        <f t="shared" si="62"/>
        <v>0</v>
      </c>
      <c r="AO264" s="210" t="b">
        <f t="shared" si="68"/>
        <v>0</v>
      </c>
      <c r="AP264" s="211">
        <f t="shared" si="63"/>
        <v>69</v>
      </c>
      <c r="AQ264" s="242">
        <f t="shared" si="64"/>
        <v>9898</v>
      </c>
      <c r="AR264" s="178">
        <v>235</v>
      </c>
      <c r="AS264" s="243">
        <v>0</v>
      </c>
      <c r="AT264" s="242">
        <f t="shared" si="57"/>
        <v>0</v>
      </c>
      <c r="AU264" s="178">
        <v>235</v>
      </c>
      <c r="AV264" s="244">
        <f t="shared" si="58"/>
        <v>3437.6</v>
      </c>
      <c r="AW264" s="244">
        <f t="shared" si="65"/>
        <v>0</v>
      </c>
      <c r="AX264" s="213">
        <f t="shared" si="59"/>
        <v>0</v>
      </c>
      <c r="AZ264" s="194"/>
      <c r="BA264" s="195"/>
      <c r="BB264" s="196">
        <v>150000</v>
      </c>
      <c r="BC264" s="197">
        <f>IF(C264="arrendamiento",BB264/Costo!$C$27,'Precios R9 (2023)'!BB264)</f>
        <v>25000</v>
      </c>
      <c r="BD264" s="197">
        <f t="shared" si="66"/>
        <v>4750</v>
      </c>
      <c r="BE264" s="197">
        <f t="shared" si="67"/>
        <v>0</v>
      </c>
    </row>
    <row r="265" spans="1:57" s="181" customFormat="1" ht="18.75" customHeight="1">
      <c r="A265" s="178">
        <v>236</v>
      </c>
      <c r="B265" s="179" t="s">
        <v>441</v>
      </c>
      <c r="C265" s="178" t="s">
        <v>369</v>
      </c>
      <c r="D265" s="183">
        <v>4297</v>
      </c>
      <c r="E265" s="183">
        <v>177825</v>
      </c>
      <c r="F265" s="183">
        <v>95021</v>
      </c>
      <c r="G265" s="183">
        <v>549563</v>
      </c>
      <c r="H265" s="183">
        <v>4911</v>
      </c>
      <c r="I265" s="183">
        <v>173063</v>
      </c>
      <c r="J265" s="183">
        <v>178730</v>
      </c>
      <c r="K265" s="183">
        <v>406832</v>
      </c>
      <c r="L265" s="183">
        <v>147056</v>
      </c>
      <c r="M265" s="183">
        <v>169680</v>
      </c>
      <c r="N265" s="183">
        <v>5844</v>
      </c>
      <c r="O265" s="183">
        <v>127147</v>
      </c>
      <c r="P265" s="183">
        <v>127905</v>
      </c>
      <c r="Q265" s="183">
        <v>170908</v>
      </c>
      <c r="R265" s="183">
        <v>268419</v>
      </c>
      <c r="S265" s="183">
        <v>170132</v>
      </c>
      <c r="T265" s="183">
        <v>186648</v>
      </c>
      <c r="U265" s="183">
        <v>182728</v>
      </c>
      <c r="V265" s="183">
        <v>109572</v>
      </c>
      <c r="W265" s="183">
        <v>105088</v>
      </c>
      <c r="X265" s="183">
        <v>395426</v>
      </c>
      <c r="Y265" s="183">
        <v>265266</v>
      </c>
      <c r="Z265" s="183">
        <v>144228</v>
      </c>
      <c r="AA265" s="183">
        <v>156867</v>
      </c>
      <c r="AB265" s="183">
        <v>175551</v>
      </c>
      <c r="AC265" s="183">
        <v>175988</v>
      </c>
      <c r="AD265" s="183">
        <v>179256</v>
      </c>
      <c r="AG265" s="226">
        <f t="shared" si="53"/>
        <v>549563</v>
      </c>
      <c r="AH265" s="226">
        <f t="shared" si="54"/>
        <v>4297</v>
      </c>
      <c r="AI265" s="226">
        <f t="shared" si="60"/>
        <v>3437.6</v>
      </c>
      <c r="AJ265" s="227">
        <f t="shared" si="55"/>
        <v>0.97974068835454975</v>
      </c>
      <c r="AK265" s="226">
        <f t="shared" si="61"/>
        <v>3222.75</v>
      </c>
      <c r="AL265" s="227">
        <f t="shared" si="56"/>
        <v>0.98100689533239038</v>
      </c>
      <c r="AN265" s="210" t="b">
        <f t="shared" si="62"/>
        <v>0</v>
      </c>
      <c r="AO265" s="210" t="b">
        <f t="shared" si="68"/>
        <v>0</v>
      </c>
      <c r="AP265" s="211">
        <f t="shared" si="63"/>
        <v>69</v>
      </c>
      <c r="AQ265" s="242">
        <f t="shared" si="64"/>
        <v>9898</v>
      </c>
      <c r="AR265" s="178">
        <v>236</v>
      </c>
      <c r="AS265" s="243">
        <v>0</v>
      </c>
      <c r="AT265" s="242">
        <f t="shared" si="57"/>
        <v>0</v>
      </c>
      <c r="AU265" s="178">
        <v>236</v>
      </c>
      <c r="AV265" s="244">
        <f t="shared" si="58"/>
        <v>3437.6</v>
      </c>
      <c r="AW265" s="244">
        <f t="shared" si="65"/>
        <v>0</v>
      </c>
      <c r="AX265" s="213">
        <f t="shared" si="59"/>
        <v>0</v>
      </c>
      <c r="AZ265" s="194"/>
      <c r="BA265" s="195"/>
      <c r="BB265" s="196">
        <v>150000</v>
      </c>
      <c r="BC265" s="197">
        <f>IF(C265="arrendamiento",BB265/Costo!$C$27,'Precios R9 (2023)'!BB265)</f>
        <v>150000</v>
      </c>
      <c r="BD265" s="197">
        <f t="shared" si="66"/>
        <v>28500</v>
      </c>
      <c r="BE265" s="197">
        <f t="shared" si="67"/>
        <v>0</v>
      </c>
    </row>
    <row r="266" spans="1:57" s="181" customFormat="1" ht="18.75" customHeight="1">
      <c r="A266" s="178">
        <v>237</v>
      </c>
      <c r="B266" s="179" t="s">
        <v>442</v>
      </c>
      <c r="C266" s="178" t="s">
        <v>369</v>
      </c>
      <c r="D266" s="183">
        <v>503</v>
      </c>
      <c r="E266" s="183">
        <v>33428</v>
      </c>
      <c r="F266" s="183">
        <v>12403</v>
      </c>
      <c r="G266" s="183">
        <v>44221</v>
      </c>
      <c r="H266" s="183">
        <v>575</v>
      </c>
      <c r="I266" s="183">
        <v>34317</v>
      </c>
      <c r="J266" s="183">
        <v>35067</v>
      </c>
      <c r="K266" s="183">
        <v>161600</v>
      </c>
      <c r="L266" s="183">
        <v>14027</v>
      </c>
      <c r="M266" s="183">
        <v>11074</v>
      </c>
      <c r="N266" s="183">
        <v>3665</v>
      </c>
      <c r="O266" s="183">
        <v>25339</v>
      </c>
      <c r="P266" s="183">
        <v>30090</v>
      </c>
      <c r="Q266" s="183">
        <v>33890</v>
      </c>
      <c r="R266" s="183">
        <v>120489</v>
      </c>
      <c r="S266" s="183">
        <v>24547</v>
      </c>
      <c r="T266" s="183">
        <v>15430</v>
      </c>
      <c r="U266" s="183">
        <v>25240</v>
      </c>
      <c r="V266" s="183">
        <v>21727</v>
      </c>
      <c r="W266" s="183">
        <v>32805</v>
      </c>
      <c r="X266" s="183">
        <v>37860</v>
      </c>
      <c r="Y266" s="183">
        <v>12682</v>
      </c>
      <c r="Z266" s="183">
        <v>33936</v>
      </c>
      <c r="AA266" s="183">
        <v>17877</v>
      </c>
      <c r="AB266" s="183">
        <v>34671</v>
      </c>
      <c r="AC266" s="183">
        <v>34896</v>
      </c>
      <c r="AD266" s="183">
        <v>36028</v>
      </c>
      <c r="AG266" s="226">
        <f t="shared" si="53"/>
        <v>161600</v>
      </c>
      <c r="AH266" s="226">
        <f t="shared" si="54"/>
        <v>503</v>
      </c>
      <c r="AI266" s="226">
        <f t="shared" si="60"/>
        <v>402.4</v>
      </c>
      <c r="AJ266" s="227">
        <f t="shared" si="55"/>
        <v>0.96366263319487089</v>
      </c>
      <c r="AK266" s="226">
        <f t="shared" si="61"/>
        <v>377.25</v>
      </c>
      <c r="AL266" s="227">
        <f t="shared" si="56"/>
        <v>0.96593371862019139</v>
      </c>
      <c r="AN266" s="210" t="b">
        <f t="shared" si="62"/>
        <v>0</v>
      </c>
      <c r="AO266" s="210" t="b">
        <f t="shared" si="68"/>
        <v>0</v>
      </c>
      <c r="AP266" s="211">
        <f t="shared" si="63"/>
        <v>69</v>
      </c>
      <c r="AQ266" s="242">
        <f t="shared" si="64"/>
        <v>9898</v>
      </c>
      <c r="AR266" s="178">
        <v>237</v>
      </c>
      <c r="AS266" s="243">
        <v>0</v>
      </c>
      <c r="AT266" s="242">
        <f t="shared" si="57"/>
        <v>0</v>
      </c>
      <c r="AU266" s="178">
        <v>237</v>
      </c>
      <c r="AV266" s="244">
        <f t="shared" si="58"/>
        <v>402.4</v>
      </c>
      <c r="AW266" s="244">
        <f t="shared" si="65"/>
        <v>0</v>
      </c>
      <c r="AX266" s="213">
        <f t="shared" si="59"/>
        <v>0</v>
      </c>
      <c r="AZ266" s="194">
        <v>420001</v>
      </c>
      <c r="BA266" s="195" t="s">
        <v>696</v>
      </c>
      <c r="BB266" s="196">
        <v>9790</v>
      </c>
      <c r="BC266" s="197">
        <f>IF(C266="arrendamiento",BB266/Costo!$C$27,'Precios R9 (2023)'!BB266)</f>
        <v>9790</v>
      </c>
      <c r="BD266" s="197">
        <f t="shared" si="66"/>
        <v>1860.1</v>
      </c>
      <c r="BE266" s="197">
        <f t="shared" si="67"/>
        <v>0</v>
      </c>
    </row>
    <row r="267" spans="1:57" s="181" customFormat="1" ht="18.75" customHeight="1">
      <c r="A267" s="178">
        <v>238</v>
      </c>
      <c r="B267" s="179" t="s">
        <v>443</v>
      </c>
      <c r="C267" s="178" t="s">
        <v>369</v>
      </c>
      <c r="D267" s="183">
        <v>566</v>
      </c>
      <c r="E267" s="183">
        <v>18373</v>
      </c>
      <c r="F267" s="183">
        <v>9223</v>
      </c>
      <c r="G267" s="183">
        <v>14880</v>
      </c>
      <c r="H267" s="183">
        <v>647</v>
      </c>
      <c r="I267" s="183">
        <v>24279</v>
      </c>
      <c r="J267" s="183">
        <v>21493</v>
      </c>
      <c r="K267" s="183">
        <v>77607</v>
      </c>
      <c r="L267" s="183">
        <v>14706</v>
      </c>
      <c r="M267" s="183">
        <v>8235</v>
      </c>
      <c r="N267" s="183">
        <v>11912</v>
      </c>
      <c r="O267" s="183">
        <v>19683</v>
      </c>
      <c r="P267" s="183">
        <v>22681</v>
      </c>
      <c r="Q267" s="183">
        <v>23977</v>
      </c>
      <c r="R267" s="183">
        <v>28866</v>
      </c>
      <c r="S267" s="183">
        <v>29524</v>
      </c>
      <c r="T267" s="183">
        <v>16176</v>
      </c>
      <c r="U267" s="183">
        <v>25240</v>
      </c>
      <c r="V267" s="183">
        <v>15372</v>
      </c>
      <c r="W267" s="183">
        <v>22511</v>
      </c>
      <c r="X267" s="183">
        <v>41289</v>
      </c>
      <c r="Y267" s="183">
        <v>9789</v>
      </c>
      <c r="Z267" s="183">
        <v>20362</v>
      </c>
      <c r="AA267" s="183">
        <v>23112</v>
      </c>
      <c r="AB267" s="183">
        <v>24604</v>
      </c>
      <c r="AC267" s="183">
        <v>24690</v>
      </c>
      <c r="AD267" s="183">
        <v>21975</v>
      </c>
      <c r="AG267" s="226">
        <f t="shared" si="53"/>
        <v>77607</v>
      </c>
      <c r="AH267" s="226">
        <f t="shared" si="54"/>
        <v>566</v>
      </c>
      <c r="AI267" s="226">
        <f t="shared" si="60"/>
        <v>452.8</v>
      </c>
      <c r="AJ267" s="227">
        <f t="shared" si="55"/>
        <v>0.94501517911353972</v>
      </c>
      <c r="AK267" s="226">
        <f t="shared" si="61"/>
        <v>424.5</v>
      </c>
      <c r="AL267" s="227">
        <f t="shared" si="56"/>
        <v>0.94845173041894348</v>
      </c>
      <c r="AN267" s="210" t="b">
        <f t="shared" si="62"/>
        <v>0</v>
      </c>
      <c r="AO267" s="210" t="b">
        <f t="shared" si="68"/>
        <v>0</v>
      </c>
      <c r="AP267" s="211">
        <f t="shared" si="63"/>
        <v>69</v>
      </c>
      <c r="AQ267" s="242">
        <f t="shared" si="64"/>
        <v>9898</v>
      </c>
      <c r="AR267" s="178">
        <v>238</v>
      </c>
      <c r="AS267" s="243">
        <v>0</v>
      </c>
      <c r="AT267" s="242">
        <f t="shared" si="57"/>
        <v>0</v>
      </c>
      <c r="AU267" s="178">
        <v>238</v>
      </c>
      <c r="AV267" s="244">
        <f t="shared" si="58"/>
        <v>452.8</v>
      </c>
      <c r="AW267" s="244">
        <f t="shared" si="65"/>
        <v>0</v>
      </c>
      <c r="AX267" s="213">
        <f t="shared" si="59"/>
        <v>0</v>
      </c>
      <c r="AZ267" s="194">
        <v>360004</v>
      </c>
      <c r="BA267" s="195" t="s">
        <v>578</v>
      </c>
      <c r="BB267" s="196">
        <v>7280</v>
      </c>
      <c r="BC267" s="197">
        <f>IF(C267="arrendamiento",BB267/Costo!$C$27,'Precios R9 (2023)'!BB267)</f>
        <v>7280</v>
      </c>
      <c r="BD267" s="197">
        <f t="shared" si="66"/>
        <v>1383.2</v>
      </c>
      <c r="BE267" s="197">
        <f t="shared" si="67"/>
        <v>0</v>
      </c>
    </row>
    <row r="268" spans="1:57" s="181" customFormat="1" ht="18.75" customHeight="1">
      <c r="A268" s="178">
        <v>239</v>
      </c>
      <c r="B268" s="179" t="s">
        <v>444</v>
      </c>
      <c r="C268" s="178" t="s">
        <v>425</v>
      </c>
      <c r="D268" s="183">
        <v>755</v>
      </c>
      <c r="E268" s="183">
        <v>3584</v>
      </c>
      <c r="F268" s="183">
        <v>769</v>
      </c>
      <c r="G268" s="183">
        <v>1498</v>
      </c>
      <c r="H268" s="183">
        <v>862</v>
      </c>
      <c r="I268" s="183">
        <v>3642</v>
      </c>
      <c r="J268" s="183">
        <v>4525</v>
      </c>
      <c r="K268" s="183">
        <v>30010</v>
      </c>
      <c r="L268" s="183">
        <v>15652</v>
      </c>
      <c r="M268" s="183">
        <v>1372</v>
      </c>
      <c r="N268" s="183">
        <v>1814</v>
      </c>
      <c r="O268" s="183">
        <v>2489</v>
      </c>
      <c r="P268" s="183">
        <v>3959</v>
      </c>
      <c r="Q268" s="183">
        <v>3597</v>
      </c>
      <c r="R268" s="183">
        <v>1414</v>
      </c>
      <c r="S268" s="183">
        <v>13914</v>
      </c>
      <c r="T268" s="183">
        <v>4304</v>
      </c>
      <c r="U268" s="183">
        <v>4758</v>
      </c>
      <c r="V268" s="183">
        <v>2499</v>
      </c>
      <c r="W268" s="183">
        <v>2121</v>
      </c>
      <c r="X268" s="183">
        <v>5201</v>
      </c>
      <c r="Y268" s="183">
        <v>2240</v>
      </c>
      <c r="Z268" s="183">
        <v>14423</v>
      </c>
      <c r="AA268" s="183">
        <v>4670</v>
      </c>
      <c r="AB268" s="183">
        <v>3676</v>
      </c>
      <c r="AC268" s="183">
        <v>3705</v>
      </c>
      <c r="AD268" s="183">
        <v>8335</v>
      </c>
      <c r="AG268" s="226">
        <f t="shared" si="53"/>
        <v>30010</v>
      </c>
      <c r="AH268" s="226">
        <f t="shared" si="54"/>
        <v>755</v>
      </c>
      <c r="AI268" s="226">
        <f t="shared" si="60"/>
        <v>604</v>
      </c>
      <c r="AJ268" s="227">
        <f t="shared" si="55"/>
        <v>0.55976676384839652</v>
      </c>
      <c r="AK268" s="226">
        <f t="shared" si="61"/>
        <v>566.25</v>
      </c>
      <c r="AL268" s="227">
        <f t="shared" si="56"/>
        <v>0.58728134110787167</v>
      </c>
      <c r="AN268" s="210" t="b">
        <f t="shared" si="62"/>
        <v>0</v>
      </c>
      <c r="AO268" s="210" t="b">
        <f t="shared" si="68"/>
        <v>0</v>
      </c>
      <c r="AP268" s="211">
        <f t="shared" si="63"/>
        <v>69</v>
      </c>
      <c r="AQ268" s="242">
        <f t="shared" si="64"/>
        <v>9898</v>
      </c>
      <c r="AR268" s="178">
        <v>239</v>
      </c>
      <c r="AS268" s="243">
        <v>0</v>
      </c>
      <c r="AT268" s="242">
        <f t="shared" si="57"/>
        <v>0</v>
      </c>
      <c r="AU268" s="178">
        <v>239</v>
      </c>
      <c r="AV268" s="244">
        <f t="shared" si="58"/>
        <v>604</v>
      </c>
      <c r="AW268" s="244">
        <f t="shared" si="65"/>
        <v>0</v>
      </c>
      <c r="AX268" s="213">
        <f t="shared" si="59"/>
        <v>0</v>
      </c>
      <c r="AZ268" s="194">
        <v>360014</v>
      </c>
      <c r="BA268" s="195" t="s">
        <v>579</v>
      </c>
      <c r="BB268" s="196">
        <v>7740</v>
      </c>
      <c r="BC268" s="197">
        <f>IF(C268="arrendamiento",BB268/Costo!$C$27,'Precios R9 (2023)'!BB268)</f>
        <v>1290</v>
      </c>
      <c r="BD268" s="197">
        <f t="shared" si="66"/>
        <v>245.1</v>
      </c>
      <c r="BE268" s="197">
        <f t="shared" si="67"/>
        <v>0</v>
      </c>
    </row>
    <row r="269" spans="1:57" s="181" customFormat="1" ht="18.75" customHeight="1">
      <c r="A269" s="178">
        <v>240</v>
      </c>
      <c r="B269" s="179" t="s">
        <v>444</v>
      </c>
      <c r="C269" s="178" t="s">
        <v>369</v>
      </c>
      <c r="D269" s="183">
        <v>755</v>
      </c>
      <c r="E269" s="183">
        <v>21500</v>
      </c>
      <c r="F269" s="183">
        <v>9223</v>
      </c>
      <c r="G269" s="183">
        <v>14975</v>
      </c>
      <c r="H269" s="183">
        <v>862</v>
      </c>
      <c r="I269" s="183">
        <v>23695</v>
      </c>
      <c r="J269" s="183">
        <v>18099</v>
      </c>
      <c r="K269" s="183">
        <v>103475</v>
      </c>
      <c r="L269" s="183">
        <v>15652</v>
      </c>
      <c r="M269" s="183">
        <v>8235</v>
      </c>
      <c r="N269" s="183">
        <v>3233</v>
      </c>
      <c r="O269" s="183">
        <v>17420</v>
      </c>
      <c r="P269" s="183">
        <v>21153</v>
      </c>
      <c r="Q269" s="183">
        <v>23400</v>
      </c>
      <c r="R269" s="183">
        <v>20368</v>
      </c>
      <c r="S269" s="183">
        <v>37216</v>
      </c>
      <c r="T269" s="183">
        <v>17218</v>
      </c>
      <c r="U269" s="183">
        <v>28434</v>
      </c>
      <c r="V269" s="183">
        <v>15002</v>
      </c>
      <c r="W269" s="183">
        <v>50904</v>
      </c>
      <c r="X269" s="183">
        <v>31203</v>
      </c>
      <c r="Y269" s="183">
        <v>23416</v>
      </c>
      <c r="Z269" s="183">
        <v>28846</v>
      </c>
      <c r="AA269" s="183">
        <v>25532</v>
      </c>
      <c r="AB269" s="183">
        <v>24072</v>
      </c>
      <c r="AC269" s="183">
        <v>37473</v>
      </c>
      <c r="AD269" s="183">
        <v>18650</v>
      </c>
      <c r="AG269" s="226">
        <f t="shared" si="53"/>
        <v>103475</v>
      </c>
      <c r="AH269" s="226">
        <f t="shared" si="54"/>
        <v>755</v>
      </c>
      <c r="AI269" s="226">
        <f t="shared" si="60"/>
        <v>604</v>
      </c>
      <c r="AJ269" s="227">
        <f t="shared" si="55"/>
        <v>0.92665452337583487</v>
      </c>
      <c r="AK269" s="226">
        <f t="shared" si="61"/>
        <v>566.25</v>
      </c>
      <c r="AL269" s="227">
        <f t="shared" si="56"/>
        <v>0.93123861566484512</v>
      </c>
      <c r="AN269" s="210" t="b">
        <f t="shared" si="62"/>
        <v>0</v>
      </c>
      <c r="AO269" s="210" t="b">
        <f t="shared" si="68"/>
        <v>0</v>
      </c>
      <c r="AP269" s="211">
        <f t="shared" si="63"/>
        <v>69</v>
      </c>
      <c r="AQ269" s="242">
        <f t="shared" si="64"/>
        <v>9898</v>
      </c>
      <c r="AR269" s="178">
        <v>240</v>
      </c>
      <c r="AS269" s="243">
        <v>0</v>
      </c>
      <c r="AT269" s="242">
        <f t="shared" si="57"/>
        <v>0</v>
      </c>
      <c r="AU269" s="178">
        <v>240</v>
      </c>
      <c r="AV269" s="244">
        <f t="shared" si="58"/>
        <v>604</v>
      </c>
      <c r="AW269" s="244">
        <f t="shared" si="65"/>
        <v>0</v>
      </c>
      <c r="AX269" s="213">
        <f t="shared" si="59"/>
        <v>0</v>
      </c>
      <c r="AZ269" s="194">
        <v>360014</v>
      </c>
      <c r="BA269" s="195" t="s">
        <v>579</v>
      </c>
      <c r="BB269" s="196">
        <v>7740</v>
      </c>
      <c r="BC269" s="197">
        <f>IF(C269="arrendamiento",BB269/Costo!$C$27,'Precios R9 (2023)'!BB269)</f>
        <v>7740</v>
      </c>
      <c r="BD269" s="197">
        <f t="shared" si="66"/>
        <v>1470.6</v>
      </c>
      <c r="BE269" s="197">
        <f t="shared" si="67"/>
        <v>0</v>
      </c>
    </row>
    <row r="270" spans="1:57" s="181" customFormat="1" ht="18.75" customHeight="1">
      <c r="A270" s="178">
        <v>241</v>
      </c>
      <c r="B270" s="179" t="s">
        <v>445</v>
      </c>
      <c r="C270" s="178" t="s">
        <v>369</v>
      </c>
      <c r="D270" s="183">
        <v>13913</v>
      </c>
      <c r="E270" s="183">
        <v>19264</v>
      </c>
      <c r="F270" s="183">
        <v>12669</v>
      </c>
      <c r="G270" s="183">
        <v>24717</v>
      </c>
      <c r="H270" s="183">
        <v>14079</v>
      </c>
      <c r="I270" s="183">
        <v>20038</v>
      </c>
      <c r="J270" s="183">
        <v>18325</v>
      </c>
      <c r="K270" s="183">
        <v>13009</v>
      </c>
      <c r="L270" s="183">
        <v>10973</v>
      </c>
      <c r="M270" s="183">
        <v>11312</v>
      </c>
      <c r="N270" s="183">
        <v>6913</v>
      </c>
      <c r="O270" s="183">
        <v>17194</v>
      </c>
      <c r="P270" s="183">
        <v>15565</v>
      </c>
      <c r="Q270" s="183">
        <v>19789</v>
      </c>
      <c r="R270" s="183">
        <v>17940</v>
      </c>
      <c r="S270" s="183">
        <v>26018</v>
      </c>
      <c r="T270" s="183">
        <v>19004</v>
      </c>
      <c r="U270" s="183">
        <v>16827</v>
      </c>
      <c r="V270" s="183">
        <v>12687</v>
      </c>
      <c r="W270" s="183">
        <v>13574</v>
      </c>
      <c r="X270" s="183">
        <v>20865</v>
      </c>
      <c r="Y270" s="183">
        <v>12177</v>
      </c>
      <c r="Z270" s="183">
        <v>13914</v>
      </c>
      <c r="AA270" s="183">
        <v>12258</v>
      </c>
      <c r="AB270" s="183">
        <v>20294</v>
      </c>
      <c r="AC270" s="183">
        <v>20377</v>
      </c>
      <c r="AD270" s="183">
        <v>18407</v>
      </c>
      <c r="AG270" s="226">
        <f t="shared" si="53"/>
        <v>26018</v>
      </c>
      <c r="AH270" s="226">
        <f t="shared" si="54"/>
        <v>6913</v>
      </c>
      <c r="AI270" s="226">
        <f t="shared" si="60"/>
        <v>5530.4</v>
      </c>
      <c r="AJ270" s="227">
        <f t="shared" si="55"/>
        <v>0.51110325318246108</v>
      </c>
      <c r="AK270" s="226">
        <f t="shared" si="61"/>
        <v>5184.75</v>
      </c>
      <c r="AL270" s="227">
        <f t="shared" si="56"/>
        <v>0.54165929985855721</v>
      </c>
      <c r="AN270" s="210" t="b">
        <f t="shared" si="62"/>
        <v>0</v>
      </c>
      <c r="AO270" s="210" t="b">
        <f t="shared" si="68"/>
        <v>0</v>
      </c>
      <c r="AP270" s="211">
        <f t="shared" si="63"/>
        <v>69</v>
      </c>
      <c r="AQ270" s="242">
        <f t="shared" si="64"/>
        <v>9898</v>
      </c>
      <c r="AR270" s="178">
        <v>241</v>
      </c>
      <c r="AS270" s="243">
        <v>0</v>
      </c>
      <c r="AT270" s="242">
        <f t="shared" si="57"/>
        <v>0</v>
      </c>
      <c r="AU270" s="178">
        <v>241</v>
      </c>
      <c r="AV270" s="244">
        <f t="shared" si="58"/>
        <v>5530.4</v>
      </c>
      <c r="AW270" s="244">
        <f t="shared" si="65"/>
        <v>0</v>
      </c>
      <c r="AX270" s="213">
        <f t="shared" si="59"/>
        <v>0</v>
      </c>
      <c r="AZ270" s="194"/>
      <c r="BA270" s="195"/>
      <c r="BB270" s="196">
        <v>10000</v>
      </c>
      <c r="BC270" s="197">
        <f>IF(C270="arrendamiento",BB270/Costo!$C$27,'Precios R9 (2023)'!BB270)</f>
        <v>10000</v>
      </c>
      <c r="BD270" s="197">
        <f t="shared" si="66"/>
        <v>1900</v>
      </c>
      <c r="BE270" s="197">
        <f t="shared" si="67"/>
        <v>0</v>
      </c>
    </row>
    <row r="271" spans="1:57" s="181" customFormat="1" ht="18.75" customHeight="1">
      <c r="A271" s="178">
        <v>242</v>
      </c>
      <c r="B271" s="179" t="s">
        <v>446</v>
      </c>
      <c r="C271" s="178" t="s">
        <v>369</v>
      </c>
      <c r="D271" s="183">
        <v>391</v>
      </c>
      <c r="E271" s="183">
        <v>20746</v>
      </c>
      <c r="F271" s="183">
        <v>11149</v>
      </c>
      <c r="G271" s="183">
        <v>18212</v>
      </c>
      <c r="H271" s="183">
        <v>447</v>
      </c>
      <c r="I271" s="183">
        <v>23622</v>
      </c>
      <c r="J271" s="183">
        <v>18099</v>
      </c>
      <c r="K271" s="183">
        <v>22419</v>
      </c>
      <c r="L271" s="183">
        <v>6787</v>
      </c>
      <c r="M271" s="183">
        <v>9955</v>
      </c>
      <c r="N271" s="183">
        <v>6545</v>
      </c>
      <c r="O271" s="183">
        <v>16289</v>
      </c>
      <c r="P271" s="183">
        <v>17873</v>
      </c>
      <c r="Q271" s="183">
        <v>23328</v>
      </c>
      <c r="R271" s="183">
        <v>21201</v>
      </c>
      <c r="S271" s="183">
        <v>25678</v>
      </c>
      <c r="T271" s="183">
        <v>10950</v>
      </c>
      <c r="U271" s="183">
        <v>21034</v>
      </c>
      <c r="V271" s="183">
        <v>14956</v>
      </c>
      <c r="W271" s="183">
        <v>39479</v>
      </c>
      <c r="X271" s="183">
        <v>12115</v>
      </c>
      <c r="Y271" s="183">
        <v>13926</v>
      </c>
      <c r="Z271" s="183">
        <v>13574</v>
      </c>
      <c r="AA271" s="183">
        <v>16286</v>
      </c>
      <c r="AB271" s="183">
        <v>23936</v>
      </c>
      <c r="AC271" s="183">
        <v>24022</v>
      </c>
      <c r="AD271" s="183">
        <v>18312</v>
      </c>
      <c r="AG271" s="226">
        <f t="shared" si="53"/>
        <v>39479</v>
      </c>
      <c r="AH271" s="226">
        <f t="shared" si="54"/>
        <v>391</v>
      </c>
      <c r="AI271" s="226">
        <f t="shared" si="60"/>
        <v>312.8</v>
      </c>
      <c r="AJ271" s="227">
        <f t="shared" si="55"/>
        <v>0.96857860371672522</v>
      </c>
      <c r="AK271" s="226">
        <f t="shared" si="61"/>
        <v>293.25</v>
      </c>
      <c r="AL271" s="227">
        <f t="shared" si="56"/>
        <v>0.97054244098442999</v>
      </c>
      <c r="AN271" s="210" t="b">
        <f t="shared" si="62"/>
        <v>0</v>
      </c>
      <c r="AO271" s="210" t="b">
        <f t="shared" si="68"/>
        <v>0</v>
      </c>
      <c r="AP271" s="211">
        <f t="shared" si="63"/>
        <v>69</v>
      </c>
      <c r="AQ271" s="242">
        <f t="shared" si="64"/>
        <v>9898</v>
      </c>
      <c r="AR271" s="178">
        <v>242</v>
      </c>
      <c r="AS271" s="243">
        <v>0</v>
      </c>
      <c r="AT271" s="242">
        <f t="shared" si="57"/>
        <v>0</v>
      </c>
      <c r="AU271" s="178">
        <v>242</v>
      </c>
      <c r="AV271" s="244">
        <f t="shared" si="58"/>
        <v>312.8</v>
      </c>
      <c r="AW271" s="244">
        <f t="shared" si="65"/>
        <v>0</v>
      </c>
      <c r="AX271" s="213">
        <f t="shared" si="59"/>
        <v>0</v>
      </c>
      <c r="AZ271" s="194">
        <v>250007</v>
      </c>
      <c r="BA271" s="195" t="s">
        <v>580</v>
      </c>
      <c r="BB271" s="196">
        <v>9080</v>
      </c>
      <c r="BC271" s="197">
        <f>IF(C271="arrendamiento",BB271/Costo!$C$27,'Precios R9 (2023)'!BB271)</f>
        <v>9080</v>
      </c>
      <c r="BD271" s="197">
        <f t="shared" si="66"/>
        <v>1725.2</v>
      </c>
      <c r="BE271" s="197">
        <f t="shared" si="67"/>
        <v>0</v>
      </c>
    </row>
    <row r="272" spans="1:57" s="181" customFormat="1" ht="18.75" customHeight="1">
      <c r="A272" s="178">
        <v>243</v>
      </c>
      <c r="B272" s="179" t="s">
        <v>447</v>
      </c>
      <c r="C272" s="178" t="s">
        <v>369</v>
      </c>
      <c r="D272" s="183">
        <v>100</v>
      </c>
      <c r="E272" s="183">
        <v>3112</v>
      </c>
      <c r="F272" s="183">
        <v>2661</v>
      </c>
      <c r="G272" s="183">
        <v>6504</v>
      </c>
      <c r="H272" s="183">
        <v>114</v>
      </c>
      <c r="I272" s="183">
        <v>6922</v>
      </c>
      <c r="J272" s="183">
        <v>7918</v>
      </c>
      <c r="K272" s="183">
        <v>29088</v>
      </c>
      <c r="L272" s="183">
        <v>3394</v>
      </c>
      <c r="M272" s="183">
        <v>2376</v>
      </c>
      <c r="N272" s="183">
        <v>2695</v>
      </c>
      <c r="O272" s="183">
        <v>5317</v>
      </c>
      <c r="P272" s="183">
        <v>5486</v>
      </c>
      <c r="Q272" s="183">
        <v>6836</v>
      </c>
      <c r="R272" s="183">
        <v>9641</v>
      </c>
      <c r="S272" s="183">
        <v>7692</v>
      </c>
      <c r="T272" s="183">
        <v>3733</v>
      </c>
      <c r="U272" s="183">
        <v>5385</v>
      </c>
      <c r="V272" s="183">
        <v>4383</v>
      </c>
      <c r="W272" s="183">
        <v>9502</v>
      </c>
      <c r="X272" s="183">
        <v>12284</v>
      </c>
      <c r="Y272" s="183">
        <v>3870</v>
      </c>
      <c r="Z272" s="183">
        <v>5769</v>
      </c>
      <c r="AA272" s="183">
        <v>4172</v>
      </c>
      <c r="AB272" s="183">
        <v>7002</v>
      </c>
      <c r="AC272" s="183">
        <v>7039</v>
      </c>
      <c r="AD272" s="183">
        <v>7986</v>
      </c>
      <c r="AG272" s="226">
        <f t="shared" si="53"/>
        <v>29088</v>
      </c>
      <c r="AH272" s="226">
        <f t="shared" si="54"/>
        <v>100</v>
      </c>
      <c r="AI272" s="226">
        <f t="shared" si="60"/>
        <v>80</v>
      </c>
      <c r="AJ272" s="227">
        <f t="shared" si="55"/>
        <v>0.96632996632996637</v>
      </c>
      <c r="AK272" s="226">
        <f t="shared" si="61"/>
        <v>75</v>
      </c>
      <c r="AL272" s="227">
        <f t="shared" si="56"/>
        <v>0.96843434343434343</v>
      </c>
      <c r="AN272" s="210" t="b">
        <f t="shared" si="62"/>
        <v>0</v>
      </c>
      <c r="AO272" s="210" t="b">
        <f t="shared" si="68"/>
        <v>0</v>
      </c>
      <c r="AP272" s="211">
        <f t="shared" si="63"/>
        <v>69</v>
      </c>
      <c r="AQ272" s="242">
        <f t="shared" si="64"/>
        <v>9898</v>
      </c>
      <c r="AR272" s="178">
        <v>243</v>
      </c>
      <c r="AS272" s="243">
        <v>0</v>
      </c>
      <c r="AT272" s="242">
        <f t="shared" si="57"/>
        <v>0</v>
      </c>
      <c r="AU272" s="178">
        <v>243</v>
      </c>
      <c r="AV272" s="244">
        <f t="shared" si="58"/>
        <v>80</v>
      </c>
      <c r="AW272" s="244">
        <f t="shared" si="65"/>
        <v>0</v>
      </c>
      <c r="AX272" s="213">
        <f t="shared" si="59"/>
        <v>0</v>
      </c>
      <c r="AZ272" s="194">
        <v>600003</v>
      </c>
      <c r="BA272" s="195" t="s">
        <v>581</v>
      </c>
      <c r="BB272" s="196">
        <v>2160</v>
      </c>
      <c r="BC272" s="197">
        <f>IF(C272="arrendamiento",BB272/Costo!$C$27,'Precios R9 (2023)'!BB272)</f>
        <v>2160</v>
      </c>
      <c r="BD272" s="197">
        <f t="shared" si="66"/>
        <v>410.4</v>
      </c>
      <c r="BE272" s="197">
        <f t="shared" si="67"/>
        <v>0</v>
      </c>
    </row>
    <row r="273" spans="1:57" s="181" customFormat="1" ht="18.75" customHeight="1">
      <c r="A273" s="178">
        <v>244</v>
      </c>
      <c r="B273" s="179" t="s">
        <v>448</v>
      </c>
      <c r="C273" s="178" t="s">
        <v>369</v>
      </c>
      <c r="D273" s="183">
        <v>7499</v>
      </c>
      <c r="E273" s="183">
        <v>21414</v>
      </c>
      <c r="F273" s="183">
        <v>13683</v>
      </c>
      <c r="G273" s="183">
        <v>12830</v>
      </c>
      <c r="H273" s="183">
        <v>7411</v>
      </c>
      <c r="I273" s="183">
        <v>22748</v>
      </c>
      <c r="J273" s="183">
        <v>27149</v>
      </c>
      <c r="K273" s="183">
        <v>24144</v>
      </c>
      <c r="L273" s="183">
        <v>44117</v>
      </c>
      <c r="M273" s="183">
        <v>12217</v>
      </c>
      <c r="N273" s="183">
        <v>5882</v>
      </c>
      <c r="O273" s="183">
        <v>16063</v>
      </c>
      <c r="P273" s="183">
        <v>30769</v>
      </c>
      <c r="Q273" s="183">
        <v>22465</v>
      </c>
      <c r="R273" s="183">
        <v>32971</v>
      </c>
      <c r="S273" s="183">
        <v>99093</v>
      </c>
      <c r="T273" s="183">
        <v>48528</v>
      </c>
      <c r="U273" s="183">
        <v>58894</v>
      </c>
      <c r="V273" s="183">
        <v>14403</v>
      </c>
      <c r="W273" s="183">
        <v>22624</v>
      </c>
      <c r="X273" s="183">
        <v>7950</v>
      </c>
      <c r="Y273" s="183">
        <v>22601</v>
      </c>
      <c r="Z273" s="183">
        <v>18665</v>
      </c>
      <c r="AA273" s="183">
        <v>12292</v>
      </c>
      <c r="AB273" s="183">
        <v>22986</v>
      </c>
      <c r="AC273" s="183">
        <v>23132</v>
      </c>
      <c r="AD273" s="183">
        <v>27721</v>
      </c>
      <c r="AG273" s="226">
        <f t="shared" si="53"/>
        <v>99093</v>
      </c>
      <c r="AH273" s="226">
        <f t="shared" si="54"/>
        <v>5882</v>
      </c>
      <c r="AI273" s="226">
        <f t="shared" si="60"/>
        <v>4705.6000000000004</v>
      </c>
      <c r="AJ273" s="227">
        <f t="shared" si="55"/>
        <v>0.61483179176557257</v>
      </c>
      <c r="AK273" s="226">
        <f t="shared" si="61"/>
        <v>4411.5</v>
      </c>
      <c r="AL273" s="227">
        <f t="shared" si="56"/>
        <v>0.63890480478022427</v>
      </c>
      <c r="AN273" s="210" t="b">
        <f t="shared" si="62"/>
        <v>0</v>
      </c>
      <c r="AO273" s="210" t="b">
        <f t="shared" si="68"/>
        <v>0</v>
      </c>
      <c r="AP273" s="211">
        <f t="shared" si="63"/>
        <v>69</v>
      </c>
      <c r="AQ273" s="242">
        <f t="shared" si="64"/>
        <v>9898</v>
      </c>
      <c r="AR273" s="178">
        <v>244</v>
      </c>
      <c r="AS273" s="243">
        <v>0</v>
      </c>
      <c r="AT273" s="242">
        <f t="shared" si="57"/>
        <v>0</v>
      </c>
      <c r="AU273" s="178">
        <v>244</v>
      </c>
      <c r="AV273" s="244">
        <f t="shared" si="58"/>
        <v>4705.6000000000004</v>
      </c>
      <c r="AW273" s="244">
        <f t="shared" si="65"/>
        <v>0</v>
      </c>
      <c r="AX273" s="213">
        <f t="shared" si="59"/>
        <v>0</v>
      </c>
      <c r="AZ273" s="194">
        <v>210005</v>
      </c>
      <c r="BA273" s="195" t="s">
        <v>582</v>
      </c>
      <c r="BB273" s="196">
        <v>10800</v>
      </c>
      <c r="BC273" s="197">
        <f>IF(C273="arrendamiento",BB273/Costo!$C$27,'Precios R9 (2023)'!BB273)</f>
        <v>10800</v>
      </c>
      <c r="BD273" s="197">
        <f t="shared" si="66"/>
        <v>2052</v>
      </c>
      <c r="BE273" s="197">
        <f t="shared" si="67"/>
        <v>0</v>
      </c>
    </row>
    <row r="274" spans="1:57" s="181" customFormat="1" ht="18.75" customHeight="1">
      <c r="A274" s="178">
        <v>245</v>
      </c>
      <c r="B274" s="179" t="s">
        <v>449</v>
      </c>
      <c r="C274" s="178" t="s">
        <v>369</v>
      </c>
      <c r="D274" s="183">
        <v>42930</v>
      </c>
      <c r="E274" s="183">
        <v>57977</v>
      </c>
      <c r="F274" s="183">
        <v>18146</v>
      </c>
      <c r="G274" s="183">
        <v>18711</v>
      </c>
      <c r="H274" s="183">
        <v>43444</v>
      </c>
      <c r="I274" s="183">
        <v>65033</v>
      </c>
      <c r="J274" s="183">
        <v>65610</v>
      </c>
      <c r="K274" s="183">
        <v>72720</v>
      </c>
      <c r="L274" s="183">
        <v>39592</v>
      </c>
      <c r="M274" s="183">
        <v>12217</v>
      </c>
      <c r="N274" s="183">
        <v>7700</v>
      </c>
      <c r="O274" s="183">
        <v>47737</v>
      </c>
      <c r="P274" s="183">
        <v>52601</v>
      </c>
      <c r="Q274" s="183">
        <v>64222</v>
      </c>
      <c r="R274" s="183">
        <v>66012</v>
      </c>
      <c r="S274" s="183">
        <v>174544</v>
      </c>
      <c r="T274" s="183">
        <v>43551</v>
      </c>
      <c r="U274" s="183">
        <v>75720</v>
      </c>
      <c r="V274" s="183">
        <v>41174</v>
      </c>
      <c r="W274" s="183">
        <v>52431</v>
      </c>
      <c r="X274" s="183">
        <v>93505</v>
      </c>
      <c r="Y274" s="183">
        <v>36664</v>
      </c>
      <c r="Z274" s="183">
        <v>50904</v>
      </c>
      <c r="AA274" s="183">
        <v>49579</v>
      </c>
      <c r="AB274" s="183">
        <v>65711</v>
      </c>
      <c r="AC274" s="183">
        <v>66130</v>
      </c>
      <c r="AD274" s="183">
        <v>65804</v>
      </c>
      <c r="AG274" s="226">
        <f t="shared" si="53"/>
        <v>174544</v>
      </c>
      <c r="AH274" s="226">
        <f t="shared" si="54"/>
        <v>7700</v>
      </c>
      <c r="AI274" s="226">
        <f t="shared" si="60"/>
        <v>6160</v>
      </c>
      <c r="AJ274" s="227">
        <f t="shared" si="55"/>
        <v>0.49578456249488423</v>
      </c>
      <c r="AK274" s="226">
        <f t="shared" si="61"/>
        <v>5775</v>
      </c>
      <c r="AL274" s="227">
        <f t="shared" si="56"/>
        <v>0.52729802733895392</v>
      </c>
      <c r="AN274" s="210" t="b">
        <f t="shared" si="62"/>
        <v>0</v>
      </c>
      <c r="AO274" s="210" t="b">
        <f t="shared" si="68"/>
        <v>0</v>
      </c>
      <c r="AP274" s="211">
        <f t="shared" si="63"/>
        <v>69</v>
      </c>
      <c r="AQ274" s="242">
        <f t="shared" si="64"/>
        <v>9898</v>
      </c>
      <c r="AR274" s="178">
        <v>245</v>
      </c>
      <c r="AS274" s="243">
        <v>0</v>
      </c>
      <c r="AT274" s="242">
        <f t="shared" si="57"/>
        <v>0</v>
      </c>
      <c r="AU274" s="178">
        <v>245</v>
      </c>
      <c r="AV274" s="244">
        <f t="shared" si="58"/>
        <v>6160</v>
      </c>
      <c r="AW274" s="244">
        <f t="shared" si="65"/>
        <v>0</v>
      </c>
      <c r="AX274" s="213">
        <f t="shared" si="59"/>
        <v>0</v>
      </c>
      <c r="AZ274" s="194" t="s">
        <v>726</v>
      </c>
      <c r="BA274" s="195" t="s">
        <v>582</v>
      </c>
      <c r="BB274" s="196">
        <v>10800</v>
      </c>
      <c r="BC274" s="197">
        <f>IF(C274="arrendamiento",BB274/Costo!$C$27,'Precios R9 (2023)'!BB274)</f>
        <v>10800</v>
      </c>
      <c r="BD274" s="197">
        <f t="shared" si="66"/>
        <v>2052</v>
      </c>
      <c r="BE274" s="197">
        <f t="shared" si="67"/>
        <v>0</v>
      </c>
    </row>
    <row r="275" spans="1:57" s="181" customFormat="1" ht="18.75" customHeight="1">
      <c r="A275" s="178">
        <v>246</v>
      </c>
      <c r="B275" s="179" t="s">
        <v>450</v>
      </c>
      <c r="C275" s="178" t="s">
        <v>369</v>
      </c>
      <c r="D275" s="183">
        <v>40728</v>
      </c>
      <c r="E275" s="183">
        <v>44437</v>
      </c>
      <c r="F275" s="183">
        <v>19410</v>
      </c>
      <c r="G275" s="183">
        <v>31185</v>
      </c>
      <c r="H275" s="183">
        <v>40247</v>
      </c>
      <c r="I275" s="183">
        <v>33701</v>
      </c>
      <c r="J275" s="183">
        <v>57691</v>
      </c>
      <c r="K275" s="183">
        <v>55187</v>
      </c>
      <c r="L275" s="183">
        <v>50904</v>
      </c>
      <c r="M275" s="183">
        <v>28280</v>
      </c>
      <c r="N275" s="183">
        <v>3966</v>
      </c>
      <c r="O275" s="183">
        <v>29637</v>
      </c>
      <c r="P275" s="183">
        <v>32579</v>
      </c>
      <c r="Q275" s="183">
        <v>33280</v>
      </c>
      <c r="R275" s="183">
        <v>50958</v>
      </c>
      <c r="S275" s="183">
        <v>41741</v>
      </c>
      <c r="T275" s="183">
        <v>55994</v>
      </c>
      <c r="U275" s="183">
        <v>42067</v>
      </c>
      <c r="V275" s="183">
        <v>21337</v>
      </c>
      <c r="W275" s="183">
        <v>47850</v>
      </c>
      <c r="X275" s="183">
        <v>71000</v>
      </c>
      <c r="Y275" s="183">
        <v>39051</v>
      </c>
      <c r="Z275" s="183">
        <v>44117</v>
      </c>
      <c r="AA275" s="183">
        <v>44060</v>
      </c>
      <c r="AB275" s="183">
        <v>33993</v>
      </c>
      <c r="AC275" s="183">
        <v>57313</v>
      </c>
      <c r="AD275" s="183">
        <v>58110</v>
      </c>
      <c r="AG275" s="226">
        <f t="shared" si="53"/>
        <v>71000</v>
      </c>
      <c r="AH275" s="226">
        <f t="shared" si="54"/>
        <v>3966</v>
      </c>
      <c r="AI275" s="226">
        <f t="shared" si="60"/>
        <v>3172.8</v>
      </c>
      <c r="AJ275" s="227">
        <f t="shared" si="55"/>
        <v>0.88780763790664774</v>
      </c>
      <c r="AK275" s="226">
        <f t="shared" si="61"/>
        <v>2974.5</v>
      </c>
      <c r="AL275" s="227">
        <f t="shared" si="56"/>
        <v>0.8948196605374823</v>
      </c>
      <c r="AN275" s="210" t="b">
        <f t="shared" si="62"/>
        <v>0</v>
      </c>
      <c r="AO275" s="210" t="b">
        <f t="shared" si="68"/>
        <v>0</v>
      </c>
      <c r="AP275" s="211">
        <f t="shared" si="63"/>
        <v>69</v>
      </c>
      <c r="AQ275" s="242">
        <f t="shared" si="64"/>
        <v>9898</v>
      </c>
      <c r="AR275" s="178">
        <v>246</v>
      </c>
      <c r="AS275" s="243">
        <v>0</v>
      </c>
      <c r="AT275" s="242">
        <f t="shared" si="57"/>
        <v>0</v>
      </c>
      <c r="AU275" s="178">
        <v>246</v>
      </c>
      <c r="AV275" s="244">
        <f t="shared" si="58"/>
        <v>3172.8</v>
      </c>
      <c r="AW275" s="244">
        <f t="shared" si="65"/>
        <v>0</v>
      </c>
      <c r="AX275" s="213">
        <f t="shared" si="59"/>
        <v>0</v>
      </c>
      <c r="AZ275" s="194">
        <v>210020</v>
      </c>
      <c r="BA275" s="195" t="s">
        <v>583</v>
      </c>
      <c r="BB275" s="196">
        <v>9330</v>
      </c>
      <c r="BC275" s="197">
        <f>IF(C275="arrendamiento",BB275/Costo!$C$27,'Precios R9 (2023)'!BB275)</f>
        <v>9330</v>
      </c>
      <c r="BD275" s="197">
        <f t="shared" si="66"/>
        <v>1772.7</v>
      </c>
      <c r="BE275" s="197">
        <f t="shared" si="67"/>
        <v>0</v>
      </c>
    </row>
    <row r="276" spans="1:57" s="181" customFormat="1" ht="18.75" customHeight="1">
      <c r="A276" s="178">
        <v>247</v>
      </c>
      <c r="B276" s="179" t="s">
        <v>451</v>
      </c>
      <c r="C276" s="178" t="s">
        <v>369</v>
      </c>
      <c r="D276" s="183">
        <v>47223</v>
      </c>
      <c r="E276" s="183">
        <v>56531</v>
      </c>
      <c r="F276" s="183">
        <v>25782</v>
      </c>
      <c r="G276" s="183">
        <v>47045</v>
      </c>
      <c r="H276" s="183">
        <v>47788</v>
      </c>
      <c r="I276" s="183">
        <v>80015</v>
      </c>
      <c r="J276" s="183">
        <v>59954</v>
      </c>
      <c r="K276" s="183">
        <v>84032</v>
      </c>
      <c r="L276" s="183">
        <v>62216</v>
      </c>
      <c r="M276" s="183">
        <v>28280</v>
      </c>
      <c r="N276" s="183">
        <v>7700</v>
      </c>
      <c r="O276" s="183">
        <v>47737</v>
      </c>
      <c r="P276" s="183">
        <v>54298</v>
      </c>
      <c r="Q276" s="183">
        <v>79018</v>
      </c>
      <c r="R276" s="183">
        <v>54180</v>
      </c>
      <c r="S276" s="183">
        <v>63347</v>
      </c>
      <c r="T276" s="183">
        <v>68438</v>
      </c>
      <c r="U276" s="183">
        <v>87954</v>
      </c>
      <c r="V276" s="183">
        <v>50660</v>
      </c>
      <c r="W276" s="183">
        <v>52431</v>
      </c>
      <c r="X276" s="183">
        <v>80125</v>
      </c>
      <c r="Y276" s="183">
        <v>41576</v>
      </c>
      <c r="Z276" s="183">
        <v>54298</v>
      </c>
      <c r="AA276" s="183">
        <v>49589</v>
      </c>
      <c r="AB276" s="183">
        <v>81198</v>
      </c>
      <c r="AC276" s="183">
        <v>81367</v>
      </c>
      <c r="AD276" s="183">
        <v>60652</v>
      </c>
      <c r="AG276" s="226">
        <f t="shared" si="53"/>
        <v>87954</v>
      </c>
      <c r="AH276" s="226">
        <f t="shared" si="54"/>
        <v>7700</v>
      </c>
      <c r="AI276" s="226">
        <f t="shared" si="60"/>
        <v>6160</v>
      </c>
      <c r="AJ276" s="227">
        <f t="shared" si="55"/>
        <v>0.78217821782178221</v>
      </c>
      <c r="AK276" s="226">
        <f t="shared" si="61"/>
        <v>5775</v>
      </c>
      <c r="AL276" s="227">
        <f t="shared" si="56"/>
        <v>0.79579207920792083</v>
      </c>
      <c r="AN276" s="210" t="b">
        <f t="shared" si="62"/>
        <v>0</v>
      </c>
      <c r="AO276" s="210" t="b">
        <f t="shared" si="68"/>
        <v>0</v>
      </c>
      <c r="AP276" s="211">
        <f t="shared" si="63"/>
        <v>69</v>
      </c>
      <c r="AQ276" s="242">
        <f t="shared" si="64"/>
        <v>9898</v>
      </c>
      <c r="AR276" s="178">
        <v>247</v>
      </c>
      <c r="AS276" s="243">
        <v>0</v>
      </c>
      <c r="AT276" s="242">
        <f t="shared" si="57"/>
        <v>0</v>
      </c>
      <c r="AU276" s="178">
        <v>247</v>
      </c>
      <c r="AV276" s="244">
        <f t="shared" si="58"/>
        <v>6160</v>
      </c>
      <c r="AW276" s="244">
        <f t="shared" si="65"/>
        <v>0</v>
      </c>
      <c r="AX276" s="213">
        <f t="shared" si="59"/>
        <v>0</v>
      </c>
      <c r="AZ276" s="194"/>
      <c r="BA276" s="195"/>
      <c r="BB276" s="196">
        <v>25000</v>
      </c>
      <c r="BC276" s="197">
        <f>IF(C276="arrendamiento",BB276/Costo!$C$27,'Precios R9 (2023)'!BB276)</f>
        <v>25000</v>
      </c>
      <c r="BD276" s="197">
        <f t="shared" si="66"/>
        <v>4750</v>
      </c>
      <c r="BE276" s="197">
        <f t="shared" si="67"/>
        <v>0</v>
      </c>
    </row>
    <row r="277" spans="1:57" s="181" customFormat="1" ht="18.75" customHeight="1">
      <c r="A277" s="178">
        <v>248</v>
      </c>
      <c r="B277" s="179" t="s">
        <v>452</v>
      </c>
      <c r="C277" s="178" t="s">
        <v>425</v>
      </c>
      <c r="D277" s="183">
        <v>8051</v>
      </c>
      <c r="E277" s="183">
        <v>1173</v>
      </c>
      <c r="F277" s="183">
        <v>599</v>
      </c>
      <c r="G277" s="183">
        <v>1144</v>
      </c>
      <c r="H277" s="183">
        <v>7956</v>
      </c>
      <c r="I277" s="183">
        <v>1451</v>
      </c>
      <c r="J277" s="183">
        <v>2262</v>
      </c>
      <c r="K277" s="183">
        <v>9287</v>
      </c>
      <c r="L277" s="183">
        <v>509</v>
      </c>
      <c r="M277" s="183">
        <v>1131</v>
      </c>
      <c r="N277" s="183">
        <v>436</v>
      </c>
      <c r="O277" s="183">
        <v>1584</v>
      </c>
      <c r="P277" s="183">
        <v>1301</v>
      </c>
      <c r="Q277" s="183">
        <v>1433</v>
      </c>
      <c r="R277" s="183">
        <v>345</v>
      </c>
      <c r="S277" s="183">
        <v>2036</v>
      </c>
      <c r="T277" s="183">
        <v>1493</v>
      </c>
      <c r="U277" s="183">
        <v>1029</v>
      </c>
      <c r="V277" s="183">
        <v>995</v>
      </c>
      <c r="W277" s="183">
        <v>1079</v>
      </c>
      <c r="X277" s="183">
        <v>853</v>
      </c>
      <c r="Y277" s="183">
        <v>1171</v>
      </c>
      <c r="Z277" s="183">
        <v>3394</v>
      </c>
      <c r="AA277" s="183">
        <v>1430</v>
      </c>
      <c r="AB277" s="183">
        <v>1471</v>
      </c>
      <c r="AC277" s="183">
        <v>1475</v>
      </c>
      <c r="AD277" s="183">
        <v>2359</v>
      </c>
      <c r="AG277" s="226">
        <f t="shared" si="53"/>
        <v>9287</v>
      </c>
      <c r="AH277" s="226">
        <f t="shared" si="54"/>
        <v>345</v>
      </c>
      <c r="AI277" s="226">
        <f t="shared" si="60"/>
        <v>276</v>
      </c>
      <c r="AJ277" s="227">
        <f t="shared" si="55"/>
        <v>0.75596816976127323</v>
      </c>
      <c r="AK277" s="226">
        <f t="shared" si="61"/>
        <v>258.75</v>
      </c>
      <c r="AL277" s="227">
        <f t="shared" si="56"/>
        <v>0.77122015915119357</v>
      </c>
      <c r="AN277" s="210" t="b">
        <f t="shared" si="62"/>
        <v>0</v>
      </c>
      <c r="AO277" s="210" t="b">
        <f t="shared" si="68"/>
        <v>0</v>
      </c>
      <c r="AP277" s="211">
        <f t="shared" si="63"/>
        <v>69</v>
      </c>
      <c r="AQ277" s="242">
        <f t="shared" si="64"/>
        <v>9898</v>
      </c>
      <c r="AR277" s="178">
        <v>248</v>
      </c>
      <c r="AS277" s="243">
        <v>0</v>
      </c>
      <c r="AT277" s="242">
        <f t="shared" si="57"/>
        <v>0</v>
      </c>
      <c r="AU277" s="178">
        <v>248</v>
      </c>
      <c r="AV277" s="244">
        <f t="shared" si="58"/>
        <v>276</v>
      </c>
      <c r="AW277" s="244">
        <f t="shared" si="65"/>
        <v>0</v>
      </c>
      <c r="AX277" s="213">
        <f t="shared" si="59"/>
        <v>0</v>
      </c>
      <c r="AZ277" s="194">
        <v>200001</v>
      </c>
      <c r="BA277" s="195" t="s">
        <v>584</v>
      </c>
      <c r="BB277" s="196">
        <v>5250</v>
      </c>
      <c r="BC277" s="197">
        <f>IF(C277="arrendamiento",BB277/Costo!$C$27,'Precios R9 (2023)'!BB277)</f>
        <v>875</v>
      </c>
      <c r="BD277" s="197">
        <f t="shared" si="66"/>
        <v>166.25</v>
      </c>
      <c r="BE277" s="197">
        <f t="shared" si="67"/>
        <v>0</v>
      </c>
    </row>
    <row r="278" spans="1:57" s="181" customFormat="1" ht="18.75" customHeight="1">
      <c r="A278" s="178">
        <v>249</v>
      </c>
      <c r="B278" s="179" t="s">
        <v>452</v>
      </c>
      <c r="C278" s="178" t="s">
        <v>369</v>
      </c>
      <c r="D278" s="183">
        <v>8051</v>
      </c>
      <c r="E278" s="183">
        <v>9386</v>
      </c>
      <c r="F278" s="183">
        <v>4791</v>
      </c>
      <c r="G278" s="183">
        <v>6861</v>
      </c>
      <c r="H278" s="183">
        <v>7956</v>
      </c>
      <c r="I278" s="183">
        <v>9108</v>
      </c>
      <c r="J278" s="183">
        <v>7353</v>
      </c>
      <c r="K278" s="183">
        <v>28118</v>
      </c>
      <c r="L278" s="183">
        <v>5430</v>
      </c>
      <c r="M278" s="183">
        <v>4525</v>
      </c>
      <c r="N278" s="183">
        <v>4237</v>
      </c>
      <c r="O278" s="183">
        <v>6900</v>
      </c>
      <c r="P278" s="183">
        <v>8597</v>
      </c>
      <c r="Q278" s="183">
        <v>8994</v>
      </c>
      <c r="R278" s="183">
        <v>3315</v>
      </c>
      <c r="S278" s="183">
        <v>13688</v>
      </c>
      <c r="T278" s="183">
        <v>5973</v>
      </c>
      <c r="U278" s="183">
        <v>12345</v>
      </c>
      <c r="V278" s="183">
        <v>5767</v>
      </c>
      <c r="W278" s="183">
        <v>25904</v>
      </c>
      <c r="X278" s="183">
        <v>5115</v>
      </c>
      <c r="Y278" s="183">
        <v>6923</v>
      </c>
      <c r="Z278" s="183">
        <v>6787</v>
      </c>
      <c r="AA278" s="183">
        <v>8671</v>
      </c>
      <c r="AB278" s="183">
        <v>9231</v>
      </c>
      <c r="AC278" s="183">
        <v>9262</v>
      </c>
      <c r="AD278" s="183">
        <v>7202</v>
      </c>
      <c r="AG278" s="226">
        <f t="shared" si="53"/>
        <v>28118</v>
      </c>
      <c r="AH278" s="226">
        <f t="shared" si="54"/>
        <v>3315</v>
      </c>
      <c r="AI278" s="226">
        <f t="shared" si="60"/>
        <v>2652</v>
      </c>
      <c r="AJ278" s="227">
        <f t="shared" si="55"/>
        <v>0.4139226519337017</v>
      </c>
      <c r="AK278" s="226">
        <f t="shared" si="61"/>
        <v>2486.25</v>
      </c>
      <c r="AL278" s="227">
        <f t="shared" si="56"/>
        <v>0.45055248618784527</v>
      </c>
      <c r="AN278" s="210" t="b">
        <f t="shared" si="62"/>
        <v>0</v>
      </c>
      <c r="AO278" s="210" t="b">
        <f t="shared" si="68"/>
        <v>0</v>
      </c>
      <c r="AP278" s="211">
        <f t="shared" si="63"/>
        <v>69</v>
      </c>
      <c r="AQ278" s="242">
        <f t="shared" si="64"/>
        <v>9898</v>
      </c>
      <c r="AR278" s="178">
        <v>249</v>
      </c>
      <c r="AS278" s="243">
        <v>2</v>
      </c>
      <c r="AT278" s="242">
        <f t="shared" si="57"/>
        <v>6630</v>
      </c>
      <c r="AU278" s="178">
        <v>249</v>
      </c>
      <c r="AV278" s="244">
        <f t="shared" si="58"/>
        <v>2652</v>
      </c>
      <c r="AW278" s="244">
        <f t="shared" si="65"/>
        <v>5304</v>
      </c>
      <c r="AX278" s="213">
        <f t="shared" si="59"/>
        <v>0.4139226519337017</v>
      </c>
      <c r="AZ278" s="194">
        <v>200001</v>
      </c>
      <c r="BA278" s="195" t="s">
        <v>584</v>
      </c>
      <c r="BB278" s="196">
        <v>5250</v>
      </c>
      <c r="BC278" s="197">
        <f>IF(C278="arrendamiento",BB278/Costo!$C$27,'Precios R9 (2023)'!BB278)</f>
        <v>5250</v>
      </c>
      <c r="BD278" s="197">
        <f t="shared" si="66"/>
        <v>997.5</v>
      </c>
      <c r="BE278" s="197">
        <f t="shared" si="67"/>
        <v>12495</v>
      </c>
    </row>
    <row r="279" spans="1:57" s="181" customFormat="1" ht="18.75" customHeight="1">
      <c r="A279" s="178">
        <v>250</v>
      </c>
      <c r="B279" s="179" t="s">
        <v>453</v>
      </c>
      <c r="C279" s="178" t="s">
        <v>369</v>
      </c>
      <c r="D279" s="183">
        <v>177</v>
      </c>
      <c r="E279" s="183">
        <v>2240</v>
      </c>
      <c r="F279" s="183">
        <v>511</v>
      </c>
      <c r="G279" s="183">
        <v>161</v>
      </c>
      <c r="H279" s="183">
        <v>175</v>
      </c>
      <c r="I279" s="183">
        <v>3881</v>
      </c>
      <c r="J279" s="183">
        <v>5090</v>
      </c>
      <c r="K279" s="183">
        <v>68984</v>
      </c>
      <c r="L279" s="183">
        <v>566</v>
      </c>
      <c r="M279" s="183">
        <v>456</v>
      </c>
      <c r="N279" s="183">
        <v>147</v>
      </c>
      <c r="O279" s="183">
        <v>2262</v>
      </c>
      <c r="P279" s="183">
        <v>2466</v>
      </c>
      <c r="Q279" s="183">
        <v>3833</v>
      </c>
      <c r="R279" s="183">
        <v>13303</v>
      </c>
      <c r="S279" s="183">
        <v>339</v>
      </c>
      <c r="T279" s="183">
        <v>554</v>
      </c>
      <c r="U279" s="183">
        <v>3365</v>
      </c>
      <c r="V279" s="183">
        <v>2457</v>
      </c>
      <c r="W279" s="183">
        <v>1357</v>
      </c>
      <c r="X279" s="183">
        <v>6899</v>
      </c>
      <c r="Y279" s="183">
        <v>6923</v>
      </c>
      <c r="Z279" s="183">
        <v>3733</v>
      </c>
      <c r="AA279" s="183">
        <v>2047</v>
      </c>
      <c r="AB279" s="183">
        <v>3948</v>
      </c>
      <c r="AC279" s="183">
        <v>3946</v>
      </c>
      <c r="AD279" s="183">
        <v>1018</v>
      </c>
      <c r="AG279" s="226">
        <f t="shared" si="53"/>
        <v>68984</v>
      </c>
      <c r="AH279" s="226">
        <f t="shared" si="54"/>
        <v>147</v>
      </c>
      <c r="AI279" s="226">
        <f t="shared" si="60"/>
        <v>117.6</v>
      </c>
      <c r="AJ279" s="227">
        <f t="shared" si="55"/>
        <v>0.74210526315789482</v>
      </c>
      <c r="AK279" s="226">
        <f t="shared" si="61"/>
        <v>110.25</v>
      </c>
      <c r="AL279" s="227">
        <f t="shared" si="56"/>
        <v>0.75822368421052633</v>
      </c>
      <c r="AN279" s="210" t="b">
        <f t="shared" si="62"/>
        <v>0</v>
      </c>
      <c r="AO279" s="210" t="b">
        <f t="shared" si="68"/>
        <v>0</v>
      </c>
      <c r="AP279" s="211">
        <f t="shared" si="63"/>
        <v>69</v>
      </c>
      <c r="AQ279" s="242">
        <f t="shared" si="64"/>
        <v>9898</v>
      </c>
      <c r="AR279" s="178">
        <v>250</v>
      </c>
      <c r="AS279" s="243">
        <v>0</v>
      </c>
      <c r="AT279" s="242">
        <f t="shared" si="57"/>
        <v>0</v>
      </c>
      <c r="AU279" s="178">
        <v>250</v>
      </c>
      <c r="AV279" s="244">
        <f t="shared" si="58"/>
        <v>117.6</v>
      </c>
      <c r="AW279" s="244">
        <f t="shared" si="65"/>
        <v>0</v>
      </c>
      <c r="AX279" s="213">
        <f t="shared" si="59"/>
        <v>0</v>
      </c>
      <c r="AZ279" s="194"/>
      <c r="BA279" s="195" t="s">
        <v>727</v>
      </c>
      <c r="BB279" s="196">
        <v>403.1</v>
      </c>
      <c r="BC279" s="197">
        <f>IF(C279="arrendamiento",BB279/Costo!$C$27,'Precios R9 (2023)'!BB279)</f>
        <v>403.1</v>
      </c>
      <c r="BD279" s="197">
        <f t="shared" si="66"/>
        <v>76.588999999999999</v>
      </c>
      <c r="BE279" s="197">
        <f t="shared" si="67"/>
        <v>0</v>
      </c>
    </row>
    <row r="280" spans="1:57" s="181" customFormat="1" ht="18.75" customHeight="1">
      <c r="A280" s="178">
        <v>251</v>
      </c>
      <c r="B280" s="179" t="s">
        <v>454</v>
      </c>
      <c r="C280" s="178" t="s">
        <v>369</v>
      </c>
      <c r="D280" s="183">
        <v>247</v>
      </c>
      <c r="E280" s="183">
        <v>2676</v>
      </c>
      <c r="F280" s="183">
        <v>516</v>
      </c>
      <c r="G280" s="183">
        <v>226</v>
      </c>
      <c r="H280" s="183">
        <v>250</v>
      </c>
      <c r="I280" s="183">
        <v>4888</v>
      </c>
      <c r="J280" s="183">
        <v>6335</v>
      </c>
      <c r="K280" s="183">
        <v>80800</v>
      </c>
      <c r="L280" s="183">
        <v>566</v>
      </c>
      <c r="M280" s="183">
        <v>462</v>
      </c>
      <c r="N280" s="183">
        <v>165</v>
      </c>
      <c r="O280" s="183">
        <v>2262</v>
      </c>
      <c r="P280" s="183">
        <v>3009</v>
      </c>
      <c r="Q280" s="183">
        <v>4828</v>
      </c>
      <c r="R280" s="183">
        <v>32579</v>
      </c>
      <c r="S280" s="183">
        <v>452</v>
      </c>
      <c r="T280" s="183">
        <v>622</v>
      </c>
      <c r="U280" s="183">
        <v>4207</v>
      </c>
      <c r="V280" s="183">
        <v>3095</v>
      </c>
      <c r="W280" s="183">
        <v>1810</v>
      </c>
      <c r="X280" s="183">
        <v>626</v>
      </c>
      <c r="Y280" s="183">
        <v>9915</v>
      </c>
      <c r="Z280" s="183">
        <v>4242</v>
      </c>
      <c r="AA280" s="183">
        <v>2327</v>
      </c>
      <c r="AB280" s="183">
        <v>4966</v>
      </c>
      <c r="AC280" s="183">
        <v>4970</v>
      </c>
      <c r="AD280" s="183">
        <v>1244</v>
      </c>
      <c r="AG280" s="226">
        <f t="shared" si="53"/>
        <v>80800</v>
      </c>
      <c r="AH280" s="226">
        <f t="shared" si="54"/>
        <v>165</v>
      </c>
      <c r="AI280" s="226">
        <f t="shared" si="60"/>
        <v>132</v>
      </c>
      <c r="AJ280" s="227">
        <f t="shared" si="55"/>
        <v>0.7142857142857143</v>
      </c>
      <c r="AK280" s="226">
        <f t="shared" si="61"/>
        <v>123.75</v>
      </c>
      <c r="AL280" s="227">
        <f t="shared" si="56"/>
        <v>0.73214285714285721</v>
      </c>
      <c r="AN280" s="210" t="b">
        <f t="shared" si="62"/>
        <v>0</v>
      </c>
      <c r="AO280" s="210" t="b">
        <f t="shared" si="68"/>
        <v>0</v>
      </c>
      <c r="AP280" s="211">
        <f t="shared" si="63"/>
        <v>69</v>
      </c>
      <c r="AQ280" s="242">
        <f t="shared" si="64"/>
        <v>9898</v>
      </c>
      <c r="AR280" s="178">
        <v>251</v>
      </c>
      <c r="AS280" s="243">
        <v>0</v>
      </c>
      <c r="AT280" s="242">
        <f t="shared" si="57"/>
        <v>0</v>
      </c>
      <c r="AU280" s="178">
        <v>251</v>
      </c>
      <c r="AV280" s="244">
        <f t="shared" si="58"/>
        <v>132</v>
      </c>
      <c r="AW280" s="244">
        <f t="shared" si="65"/>
        <v>0</v>
      </c>
      <c r="AX280" s="213">
        <f t="shared" si="59"/>
        <v>0</v>
      </c>
      <c r="AZ280" s="194"/>
      <c r="BA280" s="195" t="s">
        <v>728</v>
      </c>
      <c r="BB280" s="196">
        <v>407.6</v>
      </c>
      <c r="BC280" s="197">
        <f>IF(C280="arrendamiento",BB280/Costo!$C$27,'Precios R9 (2023)'!BB280)</f>
        <v>407.6</v>
      </c>
      <c r="BD280" s="197">
        <f t="shared" si="66"/>
        <v>77.444000000000003</v>
      </c>
      <c r="BE280" s="197">
        <f t="shared" si="67"/>
        <v>0</v>
      </c>
    </row>
    <row r="281" spans="1:57" s="181" customFormat="1" ht="18.75" customHeight="1">
      <c r="A281" s="178">
        <v>252</v>
      </c>
      <c r="B281" s="179" t="s">
        <v>437</v>
      </c>
      <c r="C281" s="178" t="s">
        <v>425</v>
      </c>
      <c r="D281" s="183">
        <v>9887</v>
      </c>
      <c r="E281" s="183">
        <v>1932</v>
      </c>
      <c r="F281" s="183">
        <v>408</v>
      </c>
      <c r="G281" s="183">
        <v>1551</v>
      </c>
      <c r="H281" s="183">
        <v>9770</v>
      </c>
      <c r="I281" s="183">
        <v>1512</v>
      </c>
      <c r="J281" s="183">
        <v>2715</v>
      </c>
      <c r="K281" s="183">
        <v>4430</v>
      </c>
      <c r="L281" s="183">
        <v>5090</v>
      </c>
      <c r="M281" s="183">
        <v>728</v>
      </c>
      <c r="N281" s="183">
        <v>831</v>
      </c>
      <c r="O281" s="183">
        <v>1244</v>
      </c>
      <c r="P281" s="183">
        <v>1335</v>
      </c>
      <c r="Q281" s="183">
        <v>1494</v>
      </c>
      <c r="R281" s="183">
        <v>1281</v>
      </c>
      <c r="S281" s="183">
        <v>17081</v>
      </c>
      <c r="T281" s="183">
        <v>1400</v>
      </c>
      <c r="U281" s="183">
        <v>1262</v>
      </c>
      <c r="V281" s="183">
        <v>1038</v>
      </c>
      <c r="W281" s="183">
        <v>843</v>
      </c>
      <c r="X281" s="183">
        <v>1290</v>
      </c>
      <c r="Y281" s="183">
        <v>967</v>
      </c>
      <c r="Z281" s="183">
        <v>5939</v>
      </c>
      <c r="AA281" s="183">
        <v>1240</v>
      </c>
      <c r="AB281" s="183">
        <v>1538</v>
      </c>
      <c r="AC281" s="183">
        <v>1538</v>
      </c>
      <c r="AD281" s="183">
        <v>2777</v>
      </c>
      <c r="AG281" s="226">
        <f t="shared" si="53"/>
        <v>17081</v>
      </c>
      <c r="AH281" s="226">
        <f t="shared" si="54"/>
        <v>408</v>
      </c>
      <c r="AI281" s="226">
        <f t="shared" si="60"/>
        <v>326.39999999999998</v>
      </c>
      <c r="AJ281" s="227">
        <f t="shared" si="55"/>
        <v>0.55164835164835169</v>
      </c>
      <c r="AK281" s="226">
        <f t="shared" si="61"/>
        <v>306</v>
      </c>
      <c r="AL281" s="227">
        <f t="shared" si="56"/>
        <v>0.57967032967032961</v>
      </c>
      <c r="AN281" s="210" t="b">
        <f t="shared" si="62"/>
        <v>0</v>
      </c>
      <c r="AO281" s="210" t="b">
        <f t="shared" si="68"/>
        <v>0</v>
      </c>
      <c r="AP281" s="211">
        <f t="shared" si="63"/>
        <v>69</v>
      </c>
      <c r="AQ281" s="242">
        <f t="shared" si="64"/>
        <v>9898</v>
      </c>
      <c r="AR281" s="178">
        <v>252</v>
      </c>
      <c r="AS281" s="243">
        <v>0</v>
      </c>
      <c r="AT281" s="242">
        <f t="shared" si="57"/>
        <v>0</v>
      </c>
      <c r="AU281" s="178">
        <v>252</v>
      </c>
      <c r="AV281" s="244">
        <f t="shared" si="58"/>
        <v>326.39999999999998</v>
      </c>
      <c r="AW281" s="244">
        <f t="shared" si="65"/>
        <v>0</v>
      </c>
      <c r="AX281" s="213">
        <f t="shared" si="59"/>
        <v>0</v>
      </c>
      <c r="AZ281" s="194"/>
      <c r="BA281" s="195" t="s">
        <v>729</v>
      </c>
      <c r="BB281" s="196">
        <v>3866</v>
      </c>
      <c r="BC281" s="197">
        <f>IF(C281="arrendamiento",BB281/Costo!$C$27,'Precios R9 (2023)'!BB281)</f>
        <v>644.33333333333337</v>
      </c>
      <c r="BD281" s="197">
        <f t="shared" si="66"/>
        <v>122.42333333333335</v>
      </c>
      <c r="BE281" s="197">
        <f t="shared" si="67"/>
        <v>0</v>
      </c>
    </row>
    <row r="282" spans="1:57" s="181" customFormat="1" ht="18.75" customHeight="1">
      <c r="A282" s="178">
        <v>253</v>
      </c>
      <c r="B282" s="179" t="s">
        <v>437</v>
      </c>
      <c r="C282" s="178" t="s">
        <v>369</v>
      </c>
      <c r="D282" s="183">
        <v>9770</v>
      </c>
      <c r="E282" s="183">
        <v>11596</v>
      </c>
      <c r="F282" s="183">
        <v>4898</v>
      </c>
      <c r="G282" s="183">
        <v>15511</v>
      </c>
      <c r="H282" s="183">
        <v>9770</v>
      </c>
      <c r="I282" s="183">
        <v>9226</v>
      </c>
      <c r="J282" s="183">
        <v>8710</v>
      </c>
      <c r="K282" s="183">
        <v>13413</v>
      </c>
      <c r="L282" s="183">
        <v>50904</v>
      </c>
      <c r="M282" s="183">
        <v>4373</v>
      </c>
      <c r="N282" s="183">
        <v>626</v>
      </c>
      <c r="O282" s="183">
        <v>8145</v>
      </c>
      <c r="P282" s="183">
        <v>7749</v>
      </c>
      <c r="Q282" s="183">
        <v>9111</v>
      </c>
      <c r="R282" s="183">
        <v>28370</v>
      </c>
      <c r="S282" s="183">
        <v>28280</v>
      </c>
      <c r="T282" s="183">
        <v>5599</v>
      </c>
      <c r="U282" s="183">
        <v>7572</v>
      </c>
      <c r="V282" s="183">
        <v>5841</v>
      </c>
      <c r="W282" s="183">
        <v>20248</v>
      </c>
      <c r="X282" s="183">
        <v>7742</v>
      </c>
      <c r="Y282" s="183">
        <v>2615</v>
      </c>
      <c r="Z282" s="183">
        <v>11878</v>
      </c>
      <c r="AA282" s="183">
        <v>10093</v>
      </c>
      <c r="AB282" s="183">
        <v>9332</v>
      </c>
      <c r="AC282" s="183">
        <v>15431</v>
      </c>
      <c r="AD282" s="183">
        <v>8744</v>
      </c>
      <c r="AG282" s="226">
        <f t="shared" si="53"/>
        <v>50904</v>
      </c>
      <c r="AH282" s="226">
        <f t="shared" si="54"/>
        <v>626</v>
      </c>
      <c r="AI282" s="226">
        <f t="shared" si="60"/>
        <v>500.8</v>
      </c>
      <c r="AJ282" s="227">
        <f t="shared" si="55"/>
        <v>0.88547907614909671</v>
      </c>
      <c r="AK282" s="226">
        <f t="shared" si="61"/>
        <v>469.5</v>
      </c>
      <c r="AL282" s="227">
        <f t="shared" si="56"/>
        <v>0.89263663388977821</v>
      </c>
      <c r="AN282" s="210" t="b">
        <f t="shared" si="62"/>
        <v>0</v>
      </c>
      <c r="AO282" s="210" t="b">
        <f t="shared" si="68"/>
        <v>0</v>
      </c>
      <c r="AP282" s="211">
        <f t="shared" si="63"/>
        <v>69</v>
      </c>
      <c r="AQ282" s="242">
        <f t="shared" si="64"/>
        <v>9898</v>
      </c>
      <c r="AR282" s="178">
        <v>253</v>
      </c>
      <c r="AS282" s="243">
        <v>0</v>
      </c>
      <c r="AT282" s="242">
        <f t="shared" si="57"/>
        <v>0</v>
      </c>
      <c r="AU282" s="178">
        <v>253</v>
      </c>
      <c r="AV282" s="244">
        <f t="shared" si="58"/>
        <v>500.8</v>
      </c>
      <c r="AW282" s="244">
        <f t="shared" si="65"/>
        <v>0</v>
      </c>
      <c r="AX282" s="213">
        <f t="shared" si="59"/>
        <v>0</v>
      </c>
      <c r="AZ282" s="194"/>
      <c r="BA282" s="195" t="s">
        <v>729</v>
      </c>
      <c r="BB282" s="196">
        <v>3866</v>
      </c>
      <c r="BC282" s="197">
        <f>IF(C282="arrendamiento",BB282/Costo!$C$27,'Precios R9 (2023)'!BB282)</f>
        <v>3866</v>
      </c>
      <c r="BD282" s="197">
        <f t="shared" si="66"/>
        <v>734.54</v>
      </c>
      <c r="BE282" s="197">
        <f t="shared" si="67"/>
        <v>0</v>
      </c>
    </row>
    <row r="283" spans="1:57" s="181" customFormat="1" ht="18.75" customHeight="1">
      <c r="A283" s="178">
        <v>254</v>
      </c>
      <c r="B283" s="179" t="s">
        <v>455</v>
      </c>
      <c r="C283" s="178" t="s">
        <v>425</v>
      </c>
      <c r="D283" s="183">
        <v>482</v>
      </c>
      <c r="E283" s="183">
        <v>3094</v>
      </c>
      <c r="F283" s="183">
        <v>834</v>
      </c>
      <c r="G283" s="183">
        <v>3199</v>
      </c>
      <c r="H283" s="183">
        <v>551</v>
      </c>
      <c r="I283" s="183">
        <v>3284</v>
      </c>
      <c r="J283" s="183">
        <v>5656</v>
      </c>
      <c r="K283" s="183">
        <v>38431</v>
      </c>
      <c r="L283" s="183">
        <v>13574</v>
      </c>
      <c r="M283" s="183">
        <v>2713</v>
      </c>
      <c r="N283" s="183">
        <v>6082</v>
      </c>
      <c r="O283" s="183">
        <v>1923</v>
      </c>
      <c r="P283" s="183">
        <v>2519</v>
      </c>
      <c r="Q283" s="183">
        <v>3243</v>
      </c>
      <c r="R283" s="183">
        <v>1017</v>
      </c>
      <c r="S283" s="183">
        <v>17081</v>
      </c>
      <c r="T283" s="183">
        <v>3842</v>
      </c>
      <c r="U283" s="183">
        <v>3086</v>
      </c>
      <c r="V283" s="183">
        <v>2252</v>
      </c>
      <c r="W283" s="183">
        <v>1221</v>
      </c>
      <c r="X283" s="183">
        <v>3786</v>
      </c>
      <c r="Y283" s="183">
        <v>1393</v>
      </c>
      <c r="Z283" s="183">
        <v>9332</v>
      </c>
      <c r="AA283" s="183">
        <v>1824</v>
      </c>
      <c r="AB283" s="183">
        <v>3314</v>
      </c>
      <c r="AC283" s="183">
        <v>3338</v>
      </c>
      <c r="AD283" s="183">
        <v>5672</v>
      </c>
      <c r="AG283" s="226">
        <f t="shared" si="53"/>
        <v>38431</v>
      </c>
      <c r="AH283" s="226">
        <f t="shared" si="54"/>
        <v>482</v>
      </c>
      <c r="AI283" s="226">
        <f t="shared" si="60"/>
        <v>385.6</v>
      </c>
      <c r="AJ283" s="227">
        <f t="shared" si="55"/>
        <v>0.85786951713969772</v>
      </c>
      <c r="AK283" s="226">
        <f t="shared" si="61"/>
        <v>361.5</v>
      </c>
      <c r="AL283" s="227">
        <f t="shared" si="56"/>
        <v>0.86675267231846664</v>
      </c>
      <c r="AN283" s="210" t="b">
        <f t="shared" si="62"/>
        <v>0</v>
      </c>
      <c r="AO283" s="210" t="b">
        <f t="shared" si="68"/>
        <v>0</v>
      </c>
      <c r="AP283" s="211">
        <f t="shared" si="63"/>
        <v>69</v>
      </c>
      <c r="AQ283" s="242">
        <f t="shared" si="64"/>
        <v>9898</v>
      </c>
      <c r="AR283" s="178">
        <v>254</v>
      </c>
      <c r="AS283" s="243">
        <v>0</v>
      </c>
      <c r="AT283" s="242">
        <f t="shared" si="57"/>
        <v>0</v>
      </c>
      <c r="AU283" s="178">
        <v>254</v>
      </c>
      <c r="AV283" s="244">
        <f t="shared" si="58"/>
        <v>385.6</v>
      </c>
      <c r="AW283" s="244">
        <f t="shared" si="65"/>
        <v>0</v>
      </c>
      <c r="AX283" s="213">
        <f t="shared" si="59"/>
        <v>0</v>
      </c>
      <c r="AZ283" s="194" t="s">
        <v>730</v>
      </c>
      <c r="BA283" s="195" t="s">
        <v>577</v>
      </c>
      <c r="BB283" s="196">
        <v>9590</v>
      </c>
      <c r="BC283" s="197">
        <f>IF(C283="arrendamiento",BB283/Costo!$C$27,'Precios R9 (2023)'!BB283)</f>
        <v>1598.3333333333333</v>
      </c>
      <c r="BD283" s="197">
        <f t="shared" si="66"/>
        <v>303.68333333333334</v>
      </c>
      <c r="BE283" s="197">
        <f t="shared" si="67"/>
        <v>0</v>
      </c>
    </row>
    <row r="284" spans="1:57" s="181" customFormat="1" ht="18.75" customHeight="1">
      <c r="A284" s="178">
        <v>255</v>
      </c>
      <c r="B284" s="179" t="s">
        <v>455</v>
      </c>
      <c r="C284" s="178" t="s">
        <v>369</v>
      </c>
      <c r="D284" s="183">
        <v>482</v>
      </c>
      <c r="E284" s="183">
        <v>18561</v>
      </c>
      <c r="F284" s="183">
        <v>10008</v>
      </c>
      <c r="G284" s="183">
        <v>19196</v>
      </c>
      <c r="H284" s="183">
        <v>551</v>
      </c>
      <c r="I284" s="183">
        <v>19262</v>
      </c>
      <c r="J284" s="183">
        <v>19796</v>
      </c>
      <c r="K284" s="183">
        <v>116352</v>
      </c>
      <c r="L284" s="183">
        <v>13574</v>
      </c>
      <c r="M284" s="183">
        <v>10848</v>
      </c>
      <c r="N284" s="183">
        <v>3168</v>
      </c>
      <c r="O284" s="183">
        <v>12669</v>
      </c>
      <c r="P284" s="183">
        <v>13043</v>
      </c>
      <c r="Q284" s="183">
        <v>19022</v>
      </c>
      <c r="R284" s="183">
        <v>22534</v>
      </c>
      <c r="S284" s="183">
        <v>35972</v>
      </c>
      <c r="T284" s="183">
        <v>15367</v>
      </c>
      <c r="U284" s="183">
        <v>18510</v>
      </c>
      <c r="V284" s="183">
        <v>12195</v>
      </c>
      <c r="W284" s="183">
        <v>29298</v>
      </c>
      <c r="X284" s="183">
        <v>22718</v>
      </c>
      <c r="Y284" s="183">
        <v>8688</v>
      </c>
      <c r="Z284" s="183">
        <v>18665</v>
      </c>
      <c r="AA284" s="183">
        <v>13722</v>
      </c>
      <c r="AB284" s="183">
        <v>19502</v>
      </c>
      <c r="AC284" s="183">
        <v>19587</v>
      </c>
      <c r="AD284" s="183">
        <v>19870</v>
      </c>
      <c r="AG284" s="226">
        <f t="shared" si="53"/>
        <v>116352</v>
      </c>
      <c r="AH284" s="226">
        <f t="shared" si="54"/>
        <v>482</v>
      </c>
      <c r="AI284" s="226">
        <f t="shared" si="60"/>
        <v>385.6</v>
      </c>
      <c r="AJ284" s="227">
        <f t="shared" si="55"/>
        <v>0.96445427728613564</v>
      </c>
      <c r="AK284" s="226">
        <f t="shared" si="61"/>
        <v>361.5</v>
      </c>
      <c r="AL284" s="227">
        <f t="shared" si="56"/>
        <v>0.96667588495575218</v>
      </c>
      <c r="AN284" s="210" t="b">
        <f t="shared" si="62"/>
        <v>0</v>
      </c>
      <c r="AO284" s="210" t="b">
        <f t="shared" si="68"/>
        <v>0</v>
      </c>
      <c r="AP284" s="211">
        <f t="shared" si="63"/>
        <v>69</v>
      </c>
      <c r="AQ284" s="242">
        <f t="shared" si="64"/>
        <v>9898</v>
      </c>
      <c r="AR284" s="178">
        <v>255</v>
      </c>
      <c r="AS284" s="243">
        <v>0</v>
      </c>
      <c r="AT284" s="242">
        <f t="shared" si="57"/>
        <v>0</v>
      </c>
      <c r="AU284" s="178">
        <v>255</v>
      </c>
      <c r="AV284" s="244">
        <f t="shared" si="58"/>
        <v>385.6</v>
      </c>
      <c r="AW284" s="244">
        <f t="shared" si="65"/>
        <v>0</v>
      </c>
      <c r="AX284" s="213">
        <f t="shared" si="59"/>
        <v>0</v>
      </c>
      <c r="AZ284" s="194" t="s">
        <v>730</v>
      </c>
      <c r="BA284" s="195" t="s">
        <v>577</v>
      </c>
      <c r="BB284" s="196">
        <v>9590</v>
      </c>
      <c r="BC284" s="197">
        <f>IF(C284="arrendamiento",BB284/Costo!$C$27,'Precios R9 (2023)'!BB284)</f>
        <v>9590</v>
      </c>
      <c r="BD284" s="197">
        <f t="shared" si="66"/>
        <v>1822.1</v>
      </c>
      <c r="BE284" s="197">
        <f t="shared" si="67"/>
        <v>0</v>
      </c>
    </row>
    <row r="285" spans="1:57" s="181" customFormat="1" ht="18.75" customHeight="1">
      <c r="A285" s="178">
        <v>256</v>
      </c>
      <c r="B285" s="179" t="s">
        <v>219</v>
      </c>
      <c r="C285" s="178" t="s">
        <v>425</v>
      </c>
      <c r="D285" s="183">
        <v>5741</v>
      </c>
      <c r="E285" s="183">
        <v>29218</v>
      </c>
      <c r="F285" s="183">
        <v>8739</v>
      </c>
      <c r="G285" s="183">
        <v>40110</v>
      </c>
      <c r="H285" s="183">
        <v>6561</v>
      </c>
      <c r="I285" s="183">
        <v>45541</v>
      </c>
      <c r="J285" s="183">
        <v>50904</v>
      </c>
      <c r="K285" s="183">
        <v>36950</v>
      </c>
      <c r="L285" s="183">
        <v>13009</v>
      </c>
      <c r="M285" s="183">
        <v>11705</v>
      </c>
      <c r="N285" s="183">
        <v>30799</v>
      </c>
      <c r="O285" s="183">
        <v>21719</v>
      </c>
      <c r="P285" s="183">
        <v>38008</v>
      </c>
      <c r="Q285" s="183">
        <v>44973</v>
      </c>
      <c r="R285" s="183">
        <v>10175</v>
      </c>
      <c r="S285" s="183">
        <v>13461</v>
      </c>
      <c r="T285" s="183">
        <v>44414</v>
      </c>
      <c r="U285" s="183">
        <v>35589</v>
      </c>
      <c r="V285" s="183">
        <v>31236</v>
      </c>
      <c r="W285" s="183">
        <v>6405</v>
      </c>
      <c r="X285" s="183">
        <v>23271</v>
      </c>
      <c r="Y285" s="183">
        <v>54875</v>
      </c>
      <c r="Z285" s="183">
        <v>95021</v>
      </c>
      <c r="AA285" s="183">
        <v>27726</v>
      </c>
      <c r="AB285" s="183">
        <v>46243</v>
      </c>
      <c r="AC285" s="183">
        <v>46309</v>
      </c>
      <c r="AD285" s="183">
        <v>24038</v>
      </c>
      <c r="AG285" s="226">
        <f t="shared" si="53"/>
        <v>95021</v>
      </c>
      <c r="AH285" s="226">
        <f t="shared" si="54"/>
        <v>5741</v>
      </c>
      <c r="AI285" s="226">
        <f t="shared" si="60"/>
        <v>4592.8</v>
      </c>
      <c r="AJ285" s="227">
        <f t="shared" si="55"/>
        <v>0.60762067492524563</v>
      </c>
      <c r="AK285" s="226">
        <f t="shared" si="61"/>
        <v>4305.75</v>
      </c>
      <c r="AL285" s="227">
        <f t="shared" si="56"/>
        <v>0.6321443827424178</v>
      </c>
      <c r="AN285" s="210" t="b">
        <f t="shared" si="62"/>
        <v>0</v>
      </c>
      <c r="AO285" s="210" t="b">
        <f t="shared" si="68"/>
        <v>0</v>
      </c>
      <c r="AP285" s="211">
        <f t="shared" si="63"/>
        <v>69</v>
      </c>
      <c r="AQ285" s="242">
        <f t="shared" si="64"/>
        <v>9898</v>
      </c>
      <c r="AR285" s="178">
        <v>256</v>
      </c>
      <c r="AS285" s="243">
        <v>0</v>
      </c>
      <c r="AT285" s="242">
        <f t="shared" si="57"/>
        <v>0</v>
      </c>
      <c r="AU285" s="178">
        <v>256</v>
      </c>
      <c r="AV285" s="244">
        <f t="shared" si="58"/>
        <v>4592.8</v>
      </c>
      <c r="AW285" s="244">
        <f t="shared" si="65"/>
        <v>0</v>
      </c>
      <c r="AX285" s="213">
        <f t="shared" si="59"/>
        <v>0</v>
      </c>
      <c r="AZ285" s="194"/>
      <c r="BA285" s="195"/>
      <c r="BB285" s="196">
        <v>82773</v>
      </c>
      <c r="BC285" s="197">
        <f>IF(C285="arrendamiento",BB285/Costo!$C$27,'Precios R9 (2023)'!BB285)</f>
        <v>13795.5</v>
      </c>
      <c r="BD285" s="197">
        <f t="shared" si="66"/>
        <v>2621.145</v>
      </c>
      <c r="BE285" s="197">
        <f t="shared" si="67"/>
        <v>0</v>
      </c>
    </row>
    <row r="286" spans="1:57" s="181" customFormat="1" ht="18.75" customHeight="1">
      <c r="A286" s="178">
        <v>257</v>
      </c>
      <c r="B286" s="179" t="s">
        <v>219</v>
      </c>
      <c r="C286" s="178" t="s">
        <v>369</v>
      </c>
      <c r="D286" s="183">
        <v>5741</v>
      </c>
      <c r="E286" s="183">
        <v>233741</v>
      </c>
      <c r="F286" s="183">
        <v>104869</v>
      </c>
      <c r="G286" s="183">
        <v>240663</v>
      </c>
      <c r="H286" s="183">
        <v>6561</v>
      </c>
      <c r="I286" s="183">
        <v>273245</v>
      </c>
      <c r="J286" s="183">
        <v>186648</v>
      </c>
      <c r="K286" s="183">
        <v>242400</v>
      </c>
      <c r="L286" s="183">
        <v>123301</v>
      </c>
      <c r="M286" s="183">
        <v>93633</v>
      </c>
      <c r="N286" s="183">
        <v>76920</v>
      </c>
      <c r="O286" s="183">
        <v>184612</v>
      </c>
      <c r="P286" s="183">
        <v>213797</v>
      </c>
      <c r="Q286" s="183">
        <v>269841</v>
      </c>
      <c r="R286" s="183">
        <v>244203</v>
      </c>
      <c r="S286" s="183">
        <v>160291</v>
      </c>
      <c r="T286" s="183">
        <v>177655</v>
      </c>
      <c r="U286" s="183">
        <v>213530</v>
      </c>
      <c r="V286" s="183">
        <v>173001</v>
      </c>
      <c r="W286" s="183">
        <v>153730</v>
      </c>
      <c r="X286" s="183">
        <v>177541</v>
      </c>
      <c r="Y286" s="183">
        <v>192417</v>
      </c>
      <c r="Z286" s="183">
        <v>190042</v>
      </c>
      <c r="AA286" s="183">
        <v>220475</v>
      </c>
      <c r="AB286" s="183">
        <v>276522</v>
      </c>
      <c r="AC286" s="183">
        <v>277860</v>
      </c>
      <c r="AD286" s="183">
        <v>96152</v>
      </c>
      <c r="AG286" s="226">
        <f t="shared" ref="AG286:AG349" si="69">MAX(D286:AD286)</f>
        <v>277860</v>
      </c>
      <c r="AH286" s="226">
        <f t="shared" ref="AH286:AH349" si="70">MIN(D286:AD286)</f>
        <v>5741</v>
      </c>
      <c r="AI286" s="226">
        <f t="shared" si="60"/>
        <v>4592.8</v>
      </c>
      <c r="AJ286" s="227">
        <f t="shared" ref="AJ286:AJ349" si="71">1-AI286/M286</f>
        <v>0.95094891758247624</v>
      </c>
      <c r="AK286" s="226">
        <f t="shared" si="61"/>
        <v>4305.75</v>
      </c>
      <c r="AL286" s="227">
        <f t="shared" ref="AL286:AL349" si="72">1-AK286/M286</f>
        <v>0.95401461023357148</v>
      </c>
      <c r="AN286" s="210" t="b">
        <f t="shared" si="62"/>
        <v>0</v>
      </c>
      <c r="AO286" s="210" t="b">
        <f t="shared" si="68"/>
        <v>0</v>
      </c>
      <c r="AP286" s="211">
        <f t="shared" si="63"/>
        <v>69</v>
      </c>
      <c r="AQ286" s="242">
        <f t="shared" si="64"/>
        <v>9898</v>
      </c>
      <c r="AR286" s="178">
        <v>257</v>
      </c>
      <c r="AS286" s="243">
        <v>0</v>
      </c>
      <c r="AT286" s="242">
        <f t="shared" ref="AT286:AT349" si="73">+AS286*AH286</f>
        <v>0</v>
      </c>
      <c r="AU286" s="178">
        <v>257</v>
      </c>
      <c r="AV286" s="244">
        <f t="shared" ref="AV286:AV349" si="74">IF(AT286&gt;=$AO$26,AK286,AI286)</f>
        <v>4592.8</v>
      </c>
      <c r="AW286" s="244">
        <f t="shared" si="65"/>
        <v>0</v>
      </c>
      <c r="AX286" s="213">
        <f t="shared" ref="AX286:AX349" si="75">IF(AT286&gt;0,1-AV286/M286,0)</f>
        <v>0</v>
      </c>
      <c r="AZ286" s="194"/>
      <c r="BA286" s="195"/>
      <c r="BB286" s="196">
        <v>82773</v>
      </c>
      <c r="BC286" s="197">
        <f>IF(C286="arrendamiento",BB286/Costo!$C$27,'Precios R9 (2023)'!BB286)</f>
        <v>82773</v>
      </c>
      <c r="BD286" s="197">
        <f t="shared" si="66"/>
        <v>15726.87</v>
      </c>
      <c r="BE286" s="197">
        <f t="shared" si="67"/>
        <v>0</v>
      </c>
    </row>
    <row r="287" spans="1:57" s="181" customFormat="1" ht="18.75" customHeight="1">
      <c r="A287" s="178">
        <v>258</v>
      </c>
      <c r="B287" s="179" t="s">
        <v>440</v>
      </c>
      <c r="C287" s="178" t="s">
        <v>425</v>
      </c>
      <c r="D287" s="183">
        <v>10816</v>
      </c>
      <c r="E287" s="183">
        <v>59275</v>
      </c>
      <c r="F287" s="183">
        <v>15837</v>
      </c>
      <c r="G287" s="183">
        <v>27478</v>
      </c>
      <c r="H287" s="183">
        <v>12361</v>
      </c>
      <c r="I287" s="183">
        <v>66793</v>
      </c>
      <c r="J287" s="183">
        <v>62216</v>
      </c>
      <c r="K287" s="183">
        <v>251829</v>
      </c>
      <c r="L287" s="183">
        <v>14140</v>
      </c>
      <c r="M287" s="183">
        <v>33936</v>
      </c>
      <c r="N287" s="183">
        <v>13467</v>
      </c>
      <c r="O287" s="183">
        <v>33710</v>
      </c>
      <c r="P287" s="183">
        <v>56786</v>
      </c>
      <c r="Q287" s="183">
        <v>65960</v>
      </c>
      <c r="R287" s="183">
        <v>17528</v>
      </c>
      <c r="S287" s="183">
        <v>103279</v>
      </c>
      <c r="T287" s="183">
        <v>55994</v>
      </c>
      <c r="U287" s="183">
        <v>60909</v>
      </c>
      <c r="V287" s="183">
        <v>45814</v>
      </c>
      <c r="W287" s="183">
        <v>4236</v>
      </c>
      <c r="X287" s="183">
        <v>65904</v>
      </c>
      <c r="Y287" s="183">
        <v>33710</v>
      </c>
      <c r="Z287" s="183">
        <v>144228</v>
      </c>
      <c r="AA287" s="183">
        <v>52533</v>
      </c>
      <c r="AB287" s="183">
        <v>67702</v>
      </c>
      <c r="AC287" s="183">
        <v>67922</v>
      </c>
      <c r="AD287" s="183">
        <v>98980</v>
      </c>
      <c r="AG287" s="226">
        <f t="shared" si="69"/>
        <v>251829</v>
      </c>
      <c r="AH287" s="226">
        <f t="shared" si="70"/>
        <v>4236</v>
      </c>
      <c r="AI287" s="226">
        <f t="shared" ref="AI287:AI350" si="76">AH287-(AH287*$AI$3)</f>
        <v>3388.8</v>
      </c>
      <c r="AJ287" s="227">
        <f t="shared" si="71"/>
        <v>0.90014144271570018</v>
      </c>
      <c r="AK287" s="226">
        <f t="shared" ref="AK287:AK350" si="77">AH287-(AH287*$AK$3)</f>
        <v>3177</v>
      </c>
      <c r="AL287" s="227">
        <f t="shared" si="72"/>
        <v>0.90638260254596892</v>
      </c>
      <c r="AN287" s="210" t="b">
        <f t="shared" ref="AN287:AN350" si="78">AND(AO287&gt;0,AO287&lt;=$AO$24)</f>
        <v>0</v>
      </c>
      <c r="AO287" s="210" t="b">
        <f t="shared" si="68"/>
        <v>0</v>
      </c>
      <c r="AP287" s="211">
        <f t="shared" ref="AP287:AP350" si="79">VLOOKUP(AQ287,$AT$29:$AU$436,2,FALSE)</f>
        <v>69</v>
      </c>
      <c r="AQ287" s="242">
        <f t="shared" ref="AQ287:AQ350" si="80">IF(AN287,(LARGE($AT$30:$AT$436,+AO287)),AQ286)</f>
        <v>9898</v>
      </c>
      <c r="AR287" s="178">
        <v>258</v>
      </c>
      <c r="AS287" s="243">
        <v>0</v>
      </c>
      <c r="AT287" s="242">
        <f t="shared" si="73"/>
        <v>0</v>
      </c>
      <c r="AU287" s="178">
        <v>258</v>
      </c>
      <c r="AV287" s="244">
        <f t="shared" si="74"/>
        <v>3388.8</v>
      </c>
      <c r="AW287" s="244">
        <f t="shared" ref="AW287:AW350" si="81">+AV287*AS287</f>
        <v>0</v>
      </c>
      <c r="AX287" s="213">
        <f t="shared" si="75"/>
        <v>0</v>
      </c>
      <c r="AZ287" s="194"/>
      <c r="BA287" s="195"/>
      <c r="BB287" s="196">
        <v>180000</v>
      </c>
      <c r="BC287" s="197">
        <f>IF(C287="arrendamiento",BB287/Costo!$C$27,'Precios R9 (2023)'!BB287)</f>
        <v>30000</v>
      </c>
      <c r="BD287" s="197">
        <f t="shared" ref="BD287:BD350" si="82">BC287*19%</f>
        <v>5700</v>
      </c>
      <c r="BE287" s="197">
        <f t="shared" ref="BE287:BE350" si="83">(BC287+BD287)*AS287</f>
        <v>0</v>
      </c>
    </row>
    <row r="288" spans="1:57" s="181" customFormat="1" ht="18.75" customHeight="1">
      <c r="A288" s="178">
        <v>259</v>
      </c>
      <c r="B288" s="179" t="s">
        <v>440</v>
      </c>
      <c r="C288" s="178" t="s">
        <v>369</v>
      </c>
      <c r="D288" s="183">
        <v>10816</v>
      </c>
      <c r="E288" s="183">
        <v>355649</v>
      </c>
      <c r="F288" s="183">
        <v>190042</v>
      </c>
      <c r="G288" s="183">
        <v>274782</v>
      </c>
      <c r="H288" s="183">
        <v>12361</v>
      </c>
      <c r="I288" s="183">
        <v>368517</v>
      </c>
      <c r="J288" s="183">
        <v>341622</v>
      </c>
      <c r="K288" s="183">
        <v>762429</v>
      </c>
      <c r="L288" s="183">
        <v>169680</v>
      </c>
      <c r="M288" s="183">
        <v>203616</v>
      </c>
      <c r="N288" s="183">
        <v>130896</v>
      </c>
      <c r="O288" s="183">
        <v>237326</v>
      </c>
      <c r="P288" s="183">
        <v>311080</v>
      </c>
      <c r="Q288" s="183">
        <v>363925</v>
      </c>
      <c r="R288" s="183">
        <v>420671</v>
      </c>
      <c r="S288" s="183">
        <v>388115</v>
      </c>
      <c r="T288" s="183">
        <v>223978</v>
      </c>
      <c r="U288" s="183">
        <v>365455</v>
      </c>
      <c r="V288" s="183">
        <v>233321</v>
      </c>
      <c r="W288" s="183">
        <v>101695</v>
      </c>
      <c r="X288" s="183">
        <v>790850</v>
      </c>
      <c r="Y288" s="183">
        <v>429630</v>
      </c>
      <c r="Z288" s="183">
        <v>288456</v>
      </c>
      <c r="AA288" s="183">
        <v>313734</v>
      </c>
      <c r="AB288" s="183">
        <v>374054</v>
      </c>
      <c r="AC288" s="183">
        <v>374743</v>
      </c>
      <c r="AD288" s="183">
        <v>395920</v>
      </c>
      <c r="AG288" s="226">
        <f t="shared" si="69"/>
        <v>790850</v>
      </c>
      <c r="AH288" s="226">
        <f t="shared" si="70"/>
        <v>10816</v>
      </c>
      <c r="AI288" s="226">
        <f t="shared" si="76"/>
        <v>8652.7999999999993</v>
      </c>
      <c r="AJ288" s="227">
        <f t="shared" si="71"/>
        <v>0.95750432186075751</v>
      </c>
      <c r="AK288" s="226">
        <f t="shared" si="77"/>
        <v>8112</v>
      </c>
      <c r="AL288" s="227">
        <f t="shared" si="72"/>
        <v>0.96016030174446021</v>
      </c>
      <c r="AN288" s="210" t="b">
        <f t="shared" si="78"/>
        <v>0</v>
      </c>
      <c r="AO288" s="210" t="b">
        <f t="shared" ref="AO288:AO351" si="84">IF(AO287&lt;$AO$24,+AO287+1)</f>
        <v>0</v>
      </c>
      <c r="AP288" s="211">
        <f t="shared" si="79"/>
        <v>69</v>
      </c>
      <c r="AQ288" s="242">
        <f t="shared" si="80"/>
        <v>9898</v>
      </c>
      <c r="AR288" s="178">
        <v>259</v>
      </c>
      <c r="AS288" s="243">
        <v>0</v>
      </c>
      <c r="AT288" s="242">
        <f t="shared" si="73"/>
        <v>0</v>
      </c>
      <c r="AU288" s="178">
        <v>259</v>
      </c>
      <c r="AV288" s="244">
        <f t="shared" si="74"/>
        <v>8652.7999999999993</v>
      </c>
      <c r="AW288" s="244">
        <f t="shared" si="81"/>
        <v>0</v>
      </c>
      <c r="AX288" s="213">
        <f t="shared" si="75"/>
        <v>0</v>
      </c>
      <c r="AZ288" s="194"/>
      <c r="BA288" s="195"/>
      <c r="BB288" s="196">
        <v>180000</v>
      </c>
      <c r="BC288" s="197">
        <f>IF(C288="arrendamiento",BB288/Costo!$C$27,'Precios R9 (2023)'!BB288)</f>
        <v>180000</v>
      </c>
      <c r="BD288" s="197">
        <f t="shared" si="82"/>
        <v>34200</v>
      </c>
      <c r="BE288" s="197">
        <f t="shared" si="83"/>
        <v>0</v>
      </c>
    </row>
    <row r="289" spans="1:57" s="181" customFormat="1" ht="18.75" customHeight="1">
      <c r="A289" s="178">
        <v>260</v>
      </c>
      <c r="B289" s="179" t="s">
        <v>441</v>
      </c>
      <c r="C289" s="178" t="s">
        <v>425</v>
      </c>
      <c r="D289" s="183">
        <v>5408</v>
      </c>
      <c r="E289" s="183">
        <v>29637</v>
      </c>
      <c r="F289" s="183">
        <v>7918</v>
      </c>
      <c r="G289" s="183">
        <v>54956</v>
      </c>
      <c r="H289" s="183">
        <v>6180</v>
      </c>
      <c r="I289" s="183">
        <v>36851</v>
      </c>
      <c r="J289" s="183">
        <v>33936</v>
      </c>
      <c r="K289" s="183">
        <v>125915</v>
      </c>
      <c r="L289" s="183">
        <v>11878</v>
      </c>
      <c r="M289" s="183">
        <v>15844</v>
      </c>
      <c r="N289" s="183">
        <v>5545</v>
      </c>
      <c r="O289" s="183">
        <v>20814</v>
      </c>
      <c r="P289" s="183">
        <v>25904</v>
      </c>
      <c r="Q289" s="183">
        <v>36393</v>
      </c>
      <c r="R289" s="183">
        <v>5650</v>
      </c>
      <c r="S289" s="183">
        <v>51696</v>
      </c>
      <c r="T289" s="183">
        <v>40440</v>
      </c>
      <c r="U289" s="183">
        <v>21034</v>
      </c>
      <c r="V289" s="183">
        <v>25277</v>
      </c>
      <c r="W289" s="183">
        <v>4378</v>
      </c>
      <c r="X289" s="183">
        <v>65904</v>
      </c>
      <c r="Y289" s="183">
        <v>33710</v>
      </c>
      <c r="Z289" s="183">
        <v>72114</v>
      </c>
      <c r="AA289" s="183">
        <v>30644</v>
      </c>
      <c r="AB289" s="183">
        <v>37171</v>
      </c>
      <c r="AC289" s="183">
        <v>37473</v>
      </c>
      <c r="AD289" s="183">
        <v>33088</v>
      </c>
      <c r="AG289" s="226">
        <f t="shared" si="69"/>
        <v>125915</v>
      </c>
      <c r="AH289" s="226">
        <f t="shared" si="70"/>
        <v>4378</v>
      </c>
      <c r="AI289" s="226">
        <f t="shared" si="76"/>
        <v>3502.4</v>
      </c>
      <c r="AJ289" s="227">
        <f t="shared" si="71"/>
        <v>0.77894471093158291</v>
      </c>
      <c r="AK289" s="226">
        <f t="shared" si="77"/>
        <v>3283.5</v>
      </c>
      <c r="AL289" s="227">
        <f t="shared" si="72"/>
        <v>0.79276066649835897</v>
      </c>
      <c r="AN289" s="210" t="b">
        <f t="shared" si="78"/>
        <v>0</v>
      </c>
      <c r="AO289" s="210" t="b">
        <f t="shared" si="84"/>
        <v>0</v>
      </c>
      <c r="AP289" s="211">
        <f t="shared" si="79"/>
        <v>69</v>
      </c>
      <c r="AQ289" s="242">
        <f t="shared" si="80"/>
        <v>9898</v>
      </c>
      <c r="AR289" s="178">
        <v>260</v>
      </c>
      <c r="AS289" s="243">
        <v>0</v>
      </c>
      <c r="AT289" s="242">
        <f t="shared" si="73"/>
        <v>0</v>
      </c>
      <c r="AU289" s="178">
        <v>260</v>
      </c>
      <c r="AV289" s="244">
        <f t="shared" si="74"/>
        <v>3502.4</v>
      </c>
      <c r="AW289" s="244">
        <f t="shared" si="81"/>
        <v>0</v>
      </c>
      <c r="AX289" s="213">
        <f t="shared" si="75"/>
        <v>0</v>
      </c>
      <c r="AZ289" s="194"/>
      <c r="BA289" s="195" t="s">
        <v>731</v>
      </c>
      <c r="BB289" s="196">
        <v>84034</v>
      </c>
      <c r="BC289" s="197">
        <f>IF(C289="arrendamiento",BB289/Costo!$C$27,'Precios R9 (2023)'!BB289)</f>
        <v>14005.666666666666</v>
      </c>
      <c r="BD289" s="197">
        <f t="shared" si="82"/>
        <v>2661.0766666666664</v>
      </c>
      <c r="BE289" s="197">
        <f t="shared" si="83"/>
        <v>0</v>
      </c>
    </row>
    <row r="290" spans="1:57" s="181" customFormat="1" ht="18.75" customHeight="1">
      <c r="A290" s="178">
        <v>261</v>
      </c>
      <c r="B290" s="179" t="s">
        <v>441</v>
      </c>
      <c r="C290" s="178" t="s">
        <v>369</v>
      </c>
      <c r="D290" s="183">
        <v>5408</v>
      </c>
      <c r="E290" s="183">
        <v>177825</v>
      </c>
      <c r="F290" s="183">
        <v>95021</v>
      </c>
      <c r="G290" s="183">
        <v>549563</v>
      </c>
      <c r="H290" s="183">
        <v>6180</v>
      </c>
      <c r="I290" s="183">
        <v>182181</v>
      </c>
      <c r="J290" s="183">
        <v>178730</v>
      </c>
      <c r="K290" s="183">
        <v>381214</v>
      </c>
      <c r="L290" s="183">
        <v>147056</v>
      </c>
      <c r="M290" s="183">
        <v>95059</v>
      </c>
      <c r="N290" s="183">
        <v>53898</v>
      </c>
      <c r="O290" s="183">
        <v>127147</v>
      </c>
      <c r="P290" s="183">
        <v>140495</v>
      </c>
      <c r="Q290" s="183">
        <v>179911</v>
      </c>
      <c r="R290" s="183">
        <v>135608</v>
      </c>
      <c r="S290" s="183">
        <v>194114</v>
      </c>
      <c r="T290" s="183">
        <v>161762</v>
      </c>
      <c r="U290" s="183">
        <v>126200</v>
      </c>
      <c r="V290" s="183">
        <v>115345</v>
      </c>
      <c r="W290" s="183">
        <v>105088</v>
      </c>
      <c r="X290" s="183">
        <v>395426</v>
      </c>
      <c r="Y290" s="183">
        <v>429630</v>
      </c>
      <c r="Z290" s="183">
        <v>144228</v>
      </c>
      <c r="AA290" s="183">
        <v>156867</v>
      </c>
      <c r="AB290" s="183">
        <v>184012</v>
      </c>
      <c r="AC290" s="183">
        <v>185258</v>
      </c>
      <c r="AD290" s="183">
        <v>132350</v>
      </c>
      <c r="AG290" s="226">
        <f t="shared" si="69"/>
        <v>549563</v>
      </c>
      <c r="AH290" s="226">
        <f t="shared" si="70"/>
        <v>5408</v>
      </c>
      <c r="AI290" s="226">
        <f t="shared" si="76"/>
        <v>4326.3999999999996</v>
      </c>
      <c r="AJ290" s="227">
        <f t="shared" si="71"/>
        <v>0.95448721320443097</v>
      </c>
      <c r="AK290" s="226">
        <f t="shared" si="77"/>
        <v>4056</v>
      </c>
      <c r="AL290" s="227">
        <f t="shared" si="72"/>
        <v>0.95733176237915396</v>
      </c>
      <c r="AN290" s="210" t="b">
        <f t="shared" si="78"/>
        <v>0</v>
      </c>
      <c r="AO290" s="210" t="b">
        <f t="shared" si="84"/>
        <v>0</v>
      </c>
      <c r="AP290" s="211">
        <f t="shared" si="79"/>
        <v>69</v>
      </c>
      <c r="AQ290" s="242">
        <f t="shared" si="80"/>
        <v>9898</v>
      </c>
      <c r="AR290" s="178">
        <v>261</v>
      </c>
      <c r="AS290" s="243">
        <v>0</v>
      </c>
      <c r="AT290" s="242">
        <f t="shared" si="73"/>
        <v>0</v>
      </c>
      <c r="AU290" s="178">
        <v>261</v>
      </c>
      <c r="AV290" s="244">
        <f t="shared" si="74"/>
        <v>4326.3999999999996</v>
      </c>
      <c r="AW290" s="244">
        <f t="shared" si="81"/>
        <v>0</v>
      </c>
      <c r="AX290" s="213">
        <f t="shared" si="75"/>
        <v>0</v>
      </c>
      <c r="AZ290" s="194"/>
      <c r="BA290" s="195" t="s">
        <v>731</v>
      </c>
      <c r="BB290" s="196">
        <v>84034</v>
      </c>
      <c r="BC290" s="197">
        <f>IF(C290="arrendamiento",BB290/Costo!$C$27,'Precios R9 (2023)'!BB290)</f>
        <v>84034</v>
      </c>
      <c r="BD290" s="197">
        <f t="shared" si="82"/>
        <v>15966.460000000001</v>
      </c>
      <c r="BE290" s="197">
        <f t="shared" si="83"/>
        <v>0</v>
      </c>
    </row>
    <row r="291" spans="1:57" s="181" customFormat="1" ht="18.75" customHeight="1">
      <c r="A291" s="178">
        <v>262</v>
      </c>
      <c r="B291" s="179" t="s">
        <v>220</v>
      </c>
      <c r="C291" s="178" t="s">
        <v>425</v>
      </c>
      <c r="D291" s="183">
        <v>337</v>
      </c>
      <c r="E291" s="183">
        <v>2301</v>
      </c>
      <c r="F291" s="183">
        <v>383</v>
      </c>
      <c r="G291" s="183">
        <v>1106</v>
      </c>
      <c r="H291" s="183">
        <v>385</v>
      </c>
      <c r="I291" s="183">
        <v>2429</v>
      </c>
      <c r="J291" s="183">
        <v>3394</v>
      </c>
      <c r="K291" s="183">
        <v>6405</v>
      </c>
      <c r="L291" s="183">
        <v>396</v>
      </c>
      <c r="M291" s="183">
        <v>514</v>
      </c>
      <c r="N291" s="183">
        <v>3161</v>
      </c>
      <c r="O291" s="183">
        <v>1244</v>
      </c>
      <c r="P291" s="183">
        <v>2869</v>
      </c>
      <c r="Q291" s="183">
        <v>2398</v>
      </c>
      <c r="R291" s="183">
        <v>724</v>
      </c>
      <c r="S291" s="183">
        <v>792</v>
      </c>
      <c r="T291" s="183">
        <v>2069</v>
      </c>
      <c r="U291" s="183">
        <v>1865</v>
      </c>
      <c r="V291" s="183">
        <v>1666</v>
      </c>
      <c r="W291" s="183">
        <v>2021</v>
      </c>
      <c r="X291" s="183">
        <v>1402</v>
      </c>
      <c r="Y291" s="183">
        <v>743</v>
      </c>
      <c r="Z291" s="183">
        <v>5939</v>
      </c>
      <c r="AA291" s="183">
        <v>1751</v>
      </c>
      <c r="AB291" s="183">
        <v>2443</v>
      </c>
      <c r="AC291" s="183">
        <v>2471</v>
      </c>
      <c r="AD291" s="183">
        <v>1700</v>
      </c>
      <c r="AG291" s="226">
        <f t="shared" si="69"/>
        <v>6405</v>
      </c>
      <c r="AH291" s="226">
        <f t="shared" si="70"/>
        <v>337</v>
      </c>
      <c r="AI291" s="226">
        <f t="shared" si="76"/>
        <v>269.60000000000002</v>
      </c>
      <c r="AJ291" s="227">
        <f t="shared" si="71"/>
        <v>0.47548638132295717</v>
      </c>
      <c r="AK291" s="226">
        <f t="shared" si="77"/>
        <v>252.75</v>
      </c>
      <c r="AL291" s="227">
        <f t="shared" si="72"/>
        <v>0.50826848249027234</v>
      </c>
      <c r="AN291" s="210" t="b">
        <f t="shared" si="78"/>
        <v>0</v>
      </c>
      <c r="AO291" s="210" t="b">
        <f t="shared" si="84"/>
        <v>0</v>
      </c>
      <c r="AP291" s="211">
        <f t="shared" si="79"/>
        <v>69</v>
      </c>
      <c r="AQ291" s="242">
        <f t="shared" si="80"/>
        <v>9898</v>
      </c>
      <c r="AR291" s="178">
        <v>262</v>
      </c>
      <c r="AS291" s="243">
        <v>0</v>
      </c>
      <c r="AT291" s="242">
        <f t="shared" si="73"/>
        <v>0</v>
      </c>
      <c r="AU291" s="178">
        <v>262</v>
      </c>
      <c r="AV291" s="244">
        <f t="shared" si="74"/>
        <v>269.60000000000002</v>
      </c>
      <c r="AW291" s="244">
        <f t="shared" si="81"/>
        <v>0</v>
      </c>
      <c r="AX291" s="213">
        <f t="shared" si="75"/>
        <v>0</v>
      </c>
      <c r="AZ291" s="194"/>
      <c r="BA291" s="195"/>
      <c r="BB291" s="196">
        <v>5442</v>
      </c>
      <c r="BC291" s="197">
        <f>IF(C291="arrendamiento",BB291/Costo!$C$27,'Precios R9 (2023)'!BB291)</f>
        <v>907</v>
      </c>
      <c r="BD291" s="197">
        <f t="shared" si="82"/>
        <v>172.33</v>
      </c>
      <c r="BE291" s="197">
        <f t="shared" si="83"/>
        <v>0</v>
      </c>
    </row>
    <row r="292" spans="1:57" s="181" customFormat="1" ht="18.75" customHeight="1">
      <c r="A292" s="178">
        <v>263</v>
      </c>
      <c r="B292" s="179" t="s">
        <v>220</v>
      </c>
      <c r="C292" s="178" t="s">
        <v>369</v>
      </c>
      <c r="D292" s="183">
        <v>337</v>
      </c>
      <c r="E292" s="183">
        <v>13806</v>
      </c>
      <c r="F292" s="183">
        <v>6895</v>
      </c>
      <c r="G292" s="183">
        <v>11064</v>
      </c>
      <c r="H292" s="183">
        <v>385</v>
      </c>
      <c r="I292" s="183">
        <v>14573</v>
      </c>
      <c r="J292" s="183">
        <v>6335</v>
      </c>
      <c r="K292" s="183">
        <v>19392</v>
      </c>
      <c r="L292" s="183">
        <v>3959</v>
      </c>
      <c r="M292" s="183">
        <v>6156</v>
      </c>
      <c r="N292" s="183">
        <v>30722</v>
      </c>
      <c r="O292" s="183">
        <v>10973</v>
      </c>
      <c r="P292" s="183">
        <v>17212</v>
      </c>
      <c r="Q292" s="183">
        <v>14391</v>
      </c>
      <c r="R292" s="183">
        <v>13031</v>
      </c>
      <c r="S292" s="183">
        <v>11878</v>
      </c>
      <c r="T292" s="183">
        <v>8275</v>
      </c>
      <c r="U292" s="183">
        <v>11191</v>
      </c>
      <c r="V292" s="183">
        <v>9227</v>
      </c>
      <c r="W292" s="183">
        <v>48528</v>
      </c>
      <c r="X292" s="183">
        <v>8414</v>
      </c>
      <c r="Y292" s="183">
        <v>5701</v>
      </c>
      <c r="Z292" s="183">
        <v>11878</v>
      </c>
      <c r="AA292" s="183">
        <v>11277</v>
      </c>
      <c r="AB292" s="183">
        <v>14717</v>
      </c>
      <c r="AC292" s="183">
        <v>14819</v>
      </c>
      <c r="AD292" s="183">
        <v>6803</v>
      </c>
      <c r="AG292" s="226">
        <f t="shared" si="69"/>
        <v>48528</v>
      </c>
      <c r="AH292" s="226">
        <f t="shared" si="70"/>
        <v>337</v>
      </c>
      <c r="AI292" s="226">
        <f t="shared" si="76"/>
        <v>269.60000000000002</v>
      </c>
      <c r="AJ292" s="227">
        <f t="shared" si="71"/>
        <v>0.95620532813515269</v>
      </c>
      <c r="AK292" s="226">
        <f t="shared" si="77"/>
        <v>252.75</v>
      </c>
      <c r="AL292" s="227">
        <f t="shared" si="72"/>
        <v>0.9589424951267056</v>
      </c>
      <c r="AN292" s="210" t="b">
        <f t="shared" si="78"/>
        <v>0</v>
      </c>
      <c r="AO292" s="210" t="b">
        <f t="shared" si="84"/>
        <v>0</v>
      </c>
      <c r="AP292" s="211">
        <f t="shared" si="79"/>
        <v>69</v>
      </c>
      <c r="AQ292" s="242">
        <f t="shared" si="80"/>
        <v>9898</v>
      </c>
      <c r="AR292" s="178">
        <v>263</v>
      </c>
      <c r="AS292" s="243">
        <v>0</v>
      </c>
      <c r="AT292" s="242">
        <f t="shared" si="73"/>
        <v>0</v>
      </c>
      <c r="AU292" s="178">
        <v>263</v>
      </c>
      <c r="AV292" s="244">
        <f t="shared" si="74"/>
        <v>269.60000000000002</v>
      </c>
      <c r="AW292" s="244">
        <f t="shared" si="81"/>
        <v>0</v>
      </c>
      <c r="AX292" s="213">
        <f t="shared" si="75"/>
        <v>0</v>
      </c>
      <c r="AZ292" s="194"/>
      <c r="BA292" s="195"/>
      <c r="BB292" s="196">
        <v>5442</v>
      </c>
      <c r="BC292" s="197">
        <f>IF(C292="arrendamiento",BB292/Costo!$C$27,'Precios R9 (2023)'!BB292)</f>
        <v>5442</v>
      </c>
      <c r="BD292" s="197">
        <f t="shared" si="82"/>
        <v>1033.98</v>
      </c>
      <c r="BE292" s="197">
        <f t="shared" si="83"/>
        <v>0</v>
      </c>
    </row>
    <row r="293" spans="1:57" s="181" customFormat="1" ht="18.75" customHeight="1">
      <c r="A293" s="178">
        <v>264</v>
      </c>
      <c r="B293" s="179" t="s">
        <v>221</v>
      </c>
      <c r="C293" s="178" t="s">
        <v>425</v>
      </c>
      <c r="D293" s="183">
        <v>537</v>
      </c>
      <c r="E293" s="183">
        <v>10373</v>
      </c>
      <c r="F293" s="183">
        <v>4081</v>
      </c>
      <c r="G293" s="183">
        <v>2939</v>
      </c>
      <c r="H293" s="183">
        <v>613</v>
      </c>
      <c r="I293" s="183">
        <v>10413</v>
      </c>
      <c r="J293" s="183">
        <v>14706</v>
      </c>
      <c r="K293" s="183">
        <v>27589</v>
      </c>
      <c r="L293" s="183">
        <v>3710</v>
      </c>
      <c r="M293" s="183">
        <v>3644</v>
      </c>
      <c r="N293" s="183">
        <v>3168</v>
      </c>
      <c r="O293" s="183">
        <v>5769</v>
      </c>
      <c r="P293" s="183">
        <v>10633</v>
      </c>
      <c r="Q293" s="183">
        <v>10284</v>
      </c>
      <c r="R293" s="183">
        <v>991</v>
      </c>
      <c r="S293" s="183">
        <v>5317</v>
      </c>
      <c r="T293" s="183">
        <v>12025</v>
      </c>
      <c r="U293" s="183">
        <v>9676</v>
      </c>
      <c r="V293" s="183">
        <v>7143</v>
      </c>
      <c r="W293" s="183">
        <v>2587</v>
      </c>
      <c r="X293" s="183">
        <v>9816</v>
      </c>
      <c r="Y293" s="183">
        <v>1895</v>
      </c>
      <c r="Z293" s="183">
        <v>31391</v>
      </c>
      <c r="AA293" s="183">
        <v>5210</v>
      </c>
      <c r="AB293" s="183">
        <v>10577</v>
      </c>
      <c r="AC293" s="183">
        <v>10589</v>
      </c>
      <c r="AD293" s="183">
        <v>3786</v>
      </c>
      <c r="AG293" s="226">
        <f t="shared" si="69"/>
        <v>31391</v>
      </c>
      <c r="AH293" s="226">
        <f t="shared" si="70"/>
        <v>537</v>
      </c>
      <c r="AI293" s="226">
        <f t="shared" si="76"/>
        <v>429.6</v>
      </c>
      <c r="AJ293" s="227">
        <f t="shared" si="71"/>
        <v>0.88210757409440177</v>
      </c>
      <c r="AK293" s="226">
        <f t="shared" si="77"/>
        <v>402.75</v>
      </c>
      <c r="AL293" s="227">
        <f t="shared" si="72"/>
        <v>0.88947585071350166</v>
      </c>
      <c r="AN293" s="210" t="b">
        <f t="shared" si="78"/>
        <v>0</v>
      </c>
      <c r="AO293" s="210" t="b">
        <f t="shared" si="84"/>
        <v>0</v>
      </c>
      <c r="AP293" s="211">
        <f t="shared" si="79"/>
        <v>69</v>
      </c>
      <c r="AQ293" s="242">
        <f t="shared" si="80"/>
        <v>9898</v>
      </c>
      <c r="AR293" s="178">
        <v>264</v>
      </c>
      <c r="AS293" s="243">
        <v>0</v>
      </c>
      <c r="AT293" s="242">
        <f t="shared" si="73"/>
        <v>0</v>
      </c>
      <c r="AU293" s="178">
        <v>264</v>
      </c>
      <c r="AV293" s="244">
        <f t="shared" si="74"/>
        <v>429.6</v>
      </c>
      <c r="AW293" s="244">
        <f t="shared" si="81"/>
        <v>0</v>
      </c>
      <c r="AX293" s="213">
        <f t="shared" si="75"/>
        <v>0</v>
      </c>
      <c r="AZ293" s="194"/>
      <c r="BA293" s="195" t="s">
        <v>732</v>
      </c>
      <c r="BB293" s="196">
        <v>38655</v>
      </c>
      <c r="BC293" s="197">
        <f>IF(C293="arrendamiento",BB293/Costo!$C$27,'Precios R9 (2023)'!BB293)</f>
        <v>6442.5</v>
      </c>
      <c r="BD293" s="197">
        <f t="shared" si="82"/>
        <v>1224.075</v>
      </c>
      <c r="BE293" s="197">
        <f t="shared" si="83"/>
        <v>0</v>
      </c>
    </row>
    <row r="294" spans="1:57" s="181" customFormat="1" ht="18.75" customHeight="1">
      <c r="A294" s="178">
        <v>265</v>
      </c>
      <c r="B294" s="179" t="s">
        <v>221</v>
      </c>
      <c r="C294" s="178" t="s">
        <v>369</v>
      </c>
      <c r="D294" s="183">
        <v>537</v>
      </c>
      <c r="E294" s="183">
        <v>82985</v>
      </c>
      <c r="F294" s="183">
        <v>48974</v>
      </c>
      <c r="G294" s="183">
        <v>17630</v>
      </c>
      <c r="H294" s="183">
        <v>613</v>
      </c>
      <c r="I294" s="183">
        <v>80207</v>
      </c>
      <c r="J294" s="183">
        <v>47510</v>
      </c>
      <c r="K294" s="183">
        <v>180992</v>
      </c>
      <c r="L294" s="183">
        <v>37103</v>
      </c>
      <c r="M294" s="183">
        <v>43727</v>
      </c>
      <c r="N294" s="183">
        <v>30799</v>
      </c>
      <c r="O294" s="183">
        <v>62329</v>
      </c>
      <c r="P294" s="183">
        <v>57635</v>
      </c>
      <c r="Q294" s="183">
        <v>79208</v>
      </c>
      <c r="R294" s="183">
        <v>14272</v>
      </c>
      <c r="S294" s="183">
        <v>42872</v>
      </c>
      <c r="T294" s="183">
        <v>48100</v>
      </c>
      <c r="U294" s="183">
        <v>58052</v>
      </c>
      <c r="V294" s="183">
        <v>50781</v>
      </c>
      <c r="W294" s="183">
        <v>62103</v>
      </c>
      <c r="X294" s="183">
        <v>58894</v>
      </c>
      <c r="Y294" s="183">
        <v>21074</v>
      </c>
      <c r="Z294" s="183">
        <v>62782</v>
      </c>
      <c r="AA294" s="183">
        <v>32831</v>
      </c>
      <c r="AB294" s="183">
        <v>81039</v>
      </c>
      <c r="AC294" s="183">
        <v>81562</v>
      </c>
      <c r="AD294" s="183">
        <v>15142</v>
      </c>
      <c r="AG294" s="226">
        <f t="shared" si="69"/>
        <v>180992</v>
      </c>
      <c r="AH294" s="226">
        <f t="shared" si="70"/>
        <v>537</v>
      </c>
      <c r="AI294" s="226">
        <f t="shared" si="76"/>
        <v>429.6</v>
      </c>
      <c r="AJ294" s="227">
        <f t="shared" si="71"/>
        <v>0.99017540649941682</v>
      </c>
      <c r="AK294" s="226">
        <f t="shared" si="77"/>
        <v>402.75</v>
      </c>
      <c r="AL294" s="227">
        <f t="shared" si="72"/>
        <v>0.99078944359320331</v>
      </c>
      <c r="AN294" s="210" t="b">
        <f t="shared" si="78"/>
        <v>0</v>
      </c>
      <c r="AO294" s="210" t="b">
        <f t="shared" si="84"/>
        <v>0</v>
      </c>
      <c r="AP294" s="211">
        <f t="shared" si="79"/>
        <v>69</v>
      </c>
      <c r="AQ294" s="242">
        <f t="shared" si="80"/>
        <v>9898</v>
      </c>
      <c r="AR294" s="178">
        <v>265</v>
      </c>
      <c r="AS294" s="243">
        <v>0</v>
      </c>
      <c r="AT294" s="242">
        <f t="shared" si="73"/>
        <v>0</v>
      </c>
      <c r="AU294" s="178">
        <v>265</v>
      </c>
      <c r="AV294" s="244">
        <f t="shared" si="74"/>
        <v>429.6</v>
      </c>
      <c r="AW294" s="244">
        <f t="shared" si="81"/>
        <v>0</v>
      </c>
      <c r="AX294" s="213">
        <f t="shared" si="75"/>
        <v>0</v>
      </c>
      <c r="AZ294" s="194"/>
      <c r="BA294" s="195" t="s">
        <v>732</v>
      </c>
      <c r="BB294" s="196">
        <v>38655</v>
      </c>
      <c r="BC294" s="197">
        <f>IF(C294="arrendamiento",BB294/Costo!$C$27,'Precios R9 (2023)'!BB294)</f>
        <v>38655</v>
      </c>
      <c r="BD294" s="197">
        <f t="shared" si="82"/>
        <v>7344.45</v>
      </c>
      <c r="BE294" s="197">
        <f t="shared" si="83"/>
        <v>0</v>
      </c>
    </row>
    <row r="295" spans="1:57" s="181" customFormat="1" ht="18.75" customHeight="1">
      <c r="A295" s="178">
        <v>266</v>
      </c>
      <c r="B295" s="179" t="s">
        <v>222</v>
      </c>
      <c r="C295" s="178" t="s">
        <v>425</v>
      </c>
      <c r="D295" s="183">
        <v>964</v>
      </c>
      <c r="E295" s="183">
        <v>14449</v>
      </c>
      <c r="F295" s="183">
        <v>5465</v>
      </c>
      <c r="G295" s="183">
        <v>5280</v>
      </c>
      <c r="H295" s="183">
        <v>1102</v>
      </c>
      <c r="I295" s="183">
        <v>18210</v>
      </c>
      <c r="J295" s="183">
        <v>18099</v>
      </c>
      <c r="K295" s="183">
        <v>34486</v>
      </c>
      <c r="L295" s="183">
        <v>3959</v>
      </c>
      <c r="M295" s="183">
        <v>4880</v>
      </c>
      <c r="N295" s="183">
        <v>4753</v>
      </c>
      <c r="O295" s="183">
        <v>10294</v>
      </c>
      <c r="P295" s="183">
        <v>12104</v>
      </c>
      <c r="Q295" s="183">
        <v>17982</v>
      </c>
      <c r="R295" s="183">
        <v>1718</v>
      </c>
      <c r="S295" s="183">
        <v>5995</v>
      </c>
      <c r="T295" s="183">
        <v>16103</v>
      </c>
      <c r="U295" s="183">
        <v>10881</v>
      </c>
      <c r="V295" s="183">
        <v>12489</v>
      </c>
      <c r="W295" s="183">
        <v>3105</v>
      </c>
      <c r="X295" s="183">
        <v>14022</v>
      </c>
      <c r="Y295" s="183">
        <v>2364</v>
      </c>
      <c r="Z295" s="183">
        <v>35633</v>
      </c>
      <c r="AA295" s="183">
        <v>5399</v>
      </c>
      <c r="AB295" s="183">
        <v>18495</v>
      </c>
      <c r="AC295" s="183">
        <v>18517</v>
      </c>
      <c r="AD295" s="183">
        <v>4567</v>
      </c>
      <c r="AG295" s="226">
        <f t="shared" si="69"/>
        <v>35633</v>
      </c>
      <c r="AH295" s="226">
        <f t="shared" si="70"/>
        <v>964</v>
      </c>
      <c r="AI295" s="226">
        <f t="shared" si="76"/>
        <v>771.2</v>
      </c>
      <c r="AJ295" s="227">
        <f t="shared" si="71"/>
        <v>0.84196721311475409</v>
      </c>
      <c r="AK295" s="226">
        <f t="shared" si="77"/>
        <v>723</v>
      </c>
      <c r="AL295" s="227">
        <f t="shared" si="72"/>
        <v>0.85184426229508192</v>
      </c>
      <c r="AN295" s="210" t="b">
        <f t="shared" si="78"/>
        <v>0</v>
      </c>
      <c r="AO295" s="210" t="b">
        <f t="shared" si="84"/>
        <v>0</v>
      </c>
      <c r="AP295" s="211">
        <f t="shared" si="79"/>
        <v>69</v>
      </c>
      <c r="AQ295" s="242">
        <f t="shared" si="80"/>
        <v>9898</v>
      </c>
      <c r="AR295" s="178">
        <v>266</v>
      </c>
      <c r="AS295" s="243">
        <v>0</v>
      </c>
      <c r="AT295" s="242">
        <f t="shared" si="73"/>
        <v>0</v>
      </c>
      <c r="AU295" s="178">
        <v>266</v>
      </c>
      <c r="AV295" s="244">
        <f t="shared" si="74"/>
        <v>771.2</v>
      </c>
      <c r="AW295" s="244">
        <f t="shared" si="81"/>
        <v>0</v>
      </c>
      <c r="AX295" s="213">
        <f t="shared" si="75"/>
        <v>0</v>
      </c>
      <c r="AZ295" s="194"/>
      <c r="BA295" s="195" t="s">
        <v>733</v>
      </c>
      <c r="BB295" s="196">
        <v>51765</v>
      </c>
      <c r="BC295" s="197">
        <f>IF(C295="arrendamiento",BB295/Costo!$C$27,'Precios R9 (2023)'!BB295)</f>
        <v>8627.5</v>
      </c>
      <c r="BD295" s="197">
        <f t="shared" si="82"/>
        <v>1639.2249999999999</v>
      </c>
      <c r="BE295" s="197">
        <f t="shared" si="83"/>
        <v>0</v>
      </c>
    </row>
    <row r="296" spans="1:57" s="181" customFormat="1" ht="18.75" customHeight="1">
      <c r="A296" s="178">
        <v>267</v>
      </c>
      <c r="B296" s="179" t="s">
        <v>222</v>
      </c>
      <c r="C296" s="178" t="s">
        <v>369</v>
      </c>
      <c r="D296" s="183">
        <v>964</v>
      </c>
      <c r="E296" s="183">
        <v>115586</v>
      </c>
      <c r="F296" s="183">
        <v>65583</v>
      </c>
      <c r="G296" s="183">
        <v>31680</v>
      </c>
      <c r="H296" s="183">
        <v>1102</v>
      </c>
      <c r="I296" s="183">
        <v>91045</v>
      </c>
      <c r="J296" s="183">
        <v>47510</v>
      </c>
      <c r="K296" s="183">
        <v>226240</v>
      </c>
      <c r="L296" s="183">
        <v>47397</v>
      </c>
      <c r="M296" s="183">
        <v>58557</v>
      </c>
      <c r="N296" s="183">
        <v>46198</v>
      </c>
      <c r="O296" s="183">
        <v>67985</v>
      </c>
      <c r="P296" s="183">
        <v>65383</v>
      </c>
      <c r="Q296" s="183">
        <v>89911</v>
      </c>
      <c r="R296" s="183">
        <v>24745</v>
      </c>
      <c r="S296" s="183">
        <v>56221</v>
      </c>
      <c r="T296" s="183">
        <v>64413</v>
      </c>
      <c r="U296" s="183">
        <v>65287</v>
      </c>
      <c r="V296" s="183">
        <v>57644</v>
      </c>
      <c r="W296" s="183">
        <v>74546</v>
      </c>
      <c r="X296" s="183">
        <v>84133</v>
      </c>
      <c r="Y296" s="183">
        <v>38687</v>
      </c>
      <c r="Z296" s="183">
        <v>71266</v>
      </c>
      <c r="AA296" s="183">
        <v>42952</v>
      </c>
      <c r="AB296" s="183">
        <v>92306</v>
      </c>
      <c r="AC296" s="183">
        <v>92583</v>
      </c>
      <c r="AD296" s="183">
        <v>18264</v>
      </c>
      <c r="AG296" s="226">
        <f t="shared" si="69"/>
        <v>226240</v>
      </c>
      <c r="AH296" s="226">
        <f t="shared" si="70"/>
        <v>964</v>
      </c>
      <c r="AI296" s="226">
        <f t="shared" si="76"/>
        <v>771.2</v>
      </c>
      <c r="AJ296" s="227">
        <f t="shared" si="71"/>
        <v>0.98682992639650258</v>
      </c>
      <c r="AK296" s="226">
        <f t="shared" si="77"/>
        <v>723</v>
      </c>
      <c r="AL296" s="227">
        <f t="shared" si="72"/>
        <v>0.98765305599672115</v>
      </c>
      <c r="AN296" s="210" t="b">
        <f t="shared" si="78"/>
        <v>0</v>
      </c>
      <c r="AO296" s="210" t="b">
        <f t="shared" si="84"/>
        <v>0</v>
      </c>
      <c r="AP296" s="211">
        <f t="shared" si="79"/>
        <v>69</v>
      </c>
      <c r="AQ296" s="242">
        <f t="shared" si="80"/>
        <v>9898</v>
      </c>
      <c r="AR296" s="178">
        <v>267</v>
      </c>
      <c r="AS296" s="243">
        <v>0</v>
      </c>
      <c r="AT296" s="242">
        <f t="shared" si="73"/>
        <v>0</v>
      </c>
      <c r="AU296" s="178">
        <v>267</v>
      </c>
      <c r="AV296" s="244">
        <f t="shared" si="74"/>
        <v>771.2</v>
      </c>
      <c r="AW296" s="244">
        <f t="shared" si="81"/>
        <v>0</v>
      </c>
      <c r="AX296" s="213">
        <f t="shared" si="75"/>
        <v>0</v>
      </c>
      <c r="AZ296" s="194"/>
      <c r="BA296" s="195" t="s">
        <v>733</v>
      </c>
      <c r="BB296" s="196">
        <v>51765</v>
      </c>
      <c r="BC296" s="197">
        <f>IF(C296="arrendamiento",BB296/Costo!$C$27,'Precios R9 (2023)'!BB296)</f>
        <v>51765</v>
      </c>
      <c r="BD296" s="197">
        <f t="shared" si="82"/>
        <v>9835.35</v>
      </c>
      <c r="BE296" s="197">
        <f t="shared" si="83"/>
        <v>0</v>
      </c>
    </row>
    <row r="297" spans="1:57" s="181" customFormat="1" ht="18.75" customHeight="1">
      <c r="A297" s="178">
        <v>268</v>
      </c>
      <c r="B297" s="179" t="s">
        <v>223</v>
      </c>
      <c r="C297" s="178" t="s">
        <v>425</v>
      </c>
      <c r="D297" s="183">
        <v>260</v>
      </c>
      <c r="E297" s="183">
        <v>1482</v>
      </c>
      <c r="F297" s="183">
        <v>967</v>
      </c>
      <c r="G297" s="183">
        <v>1423</v>
      </c>
      <c r="H297" s="183">
        <v>297</v>
      </c>
      <c r="I297" s="183">
        <v>3279</v>
      </c>
      <c r="J297" s="183">
        <v>4178</v>
      </c>
      <c r="K297" s="183">
        <v>20282</v>
      </c>
      <c r="L297" s="183">
        <v>1357</v>
      </c>
      <c r="M297" s="183">
        <v>1295</v>
      </c>
      <c r="N297" s="183">
        <v>998</v>
      </c>
      <c r="O297" s="183">
        <v>1923</v>
      </c>
      <c r="P297" s="183">
        <v>2426</v>
      </c>
      <c r="Q297" s="183">
        <v>3237</v>
      </c>
      <c r="R297" s="183">
        <v>450</v>
      </c>
      <c r="S297" s="183">
        <v>1471</v>
      </c>
      <c r="T297" s="183">
        <v>4604</v>
      </c>
      <c r="U297" s="183">
        <v>5581</v>
      </c>
      <c r="V297" s="183">
        <v>2249</v>
      </c>
      <c r="W297" s="183">
        <v>607</v>
      </c>
      <c r="X297" s="183">
        <v>2075</v>
      </c>
      <c r="Y297" s="183">
        <v>667</v>
      </c>
      <c r="Z297" s="183">
        <v>10181</v>
      </c>
      <c r="AA297" s="183">
        <v>1751</v>
      </c>
      <c r="AB297" s="183">
        <v>3314</v>
      </c>
      <c r="AC297" s="183">
        <v>3334</v>
      </c>
      <c r="AD297" s="183">
        <v>1045</v>
      </c>
      <c r="AG297" s="226">
        <f t="shared" si="69"/>
        <v>20282</v>
      </c>
      <c r="AH297" s="226">
        <f t="shared" si="70"/>
        <v>260</v>
      </c>
      <c r="AI297" s="226">
        <f t="shared" si="76"/>
        <v>208</v>
      </c>
      <c r="AJ297" s="227">
        <f t="shared" si="71"/>
        <v>0.83938223938223944</v>
      </c>
      <c r="AK297" s="226">
        <f t="shared" si="77"/>
        <v>195</v>
      </c>
      <c r="AL297" s="227">
        <f t="shared" si="72"/>
        <v>0.84942084942084939</v>
      </c>
      <c r="AN297" s="210" t="b">
        <f t="shared" si="78"/>
        <v>0</v>
      </c>
      <c r="AO297" s="210" t="b">
        <f t="shared" si="84"/>
        <v>0</v>
      </c>
      <c r="AP297" s="211">
        <f t="shared" si="79"/>
        <v>69</v>
      </c>
      <c r="AQ297" s="242">
        <f t="shared" si="80"/>
        <v>9898</v>
      </c>
      <c r="AR297" s="178">
        <v>268</v>
      </c>
      <c r="AS297" s="243">
        <v>0</v>
      </c>
      <c r="AT297" s="242">
        <f t="shared" si="73"/>
        <v>0</v>
      </c>
      <c r="AU297" s="178">
        <v>268</v>
      </c>
      <c r="AV297" s="244">
        <f t="shared" si="74"/>
        <v>208</v>
      </c>
      <c r="AW297" s="244">
        <f t="shared" si="81"/>
        <v>0</v>
      </c>
      <c r="AX297" s="213">
        <f t="shared" si="75"/>
        <v>0</v>
      </c>
      <c r="AZ297" s="194"/>
      <c r="BA297" s="195" t="s">
        <v>734</v>
      </c>
      <c r="BB297" s="196">
        <v>9160</v>
      </c>
      <c r="BC297" s="197">
        <f>IF(C297="arrendamiento",BB297/Costo!$C$27,'Precios R9 (2023)'!BB297)</f>
        <v>1526.6666666666667</v>
      </c>
      <c r="BD297" s="197">
        <f t="shared" si="82"/>
        <v>290.06666666666666</v>
      </c>
      <c r="BE297" s="197">
        <f t="shared" si="83"/>
        <v>0</v>
      </c>
    </row>
    <row r="298" spans="1:57" s="181" customFormat="1" ht="18.75" customHeight="1">
      <c r="A298" s="178">
        <v>269</v>
      </c>
      <c r="B298" s="179" t="s">
        <v>223</v>
      </c>
      <c r="C298" s="178" t="s">
        <v>369</v>
      </c>
      <c r="D298" s="183">
        <v>260</v>
      </c>
      <c r="E298" s="183">
        <v>11855</v>
      </c>
      <c r="F298" s="183">
        <v>11605</v>
      </c>
      <c r="G298" s="183">
        <v>8539</v>
      </c>
      <c r="H298" s="183">
        <v>297</v>
      </c>
      <c r="I298" s="183">
        <v>19901</v>
      </c>
      <c r="J298" s="183">
        <v>24886</v>
      </c>
      <c r="K298" s="183">
        <v>61408</v>
      </c>
      <c r="L298" s="183">
        <v>14366</v>
      </c>
      <c r="M298" s="183">
        <v>10362</v>
      </c>
      <c r="N298" s="183">
        <v>9701</v>
      </c>
      <c r="O298" s="183">
        <v>11425</v>
      </c>
      <c r="P298" s="183">
        <v>14479</v>
      </c>
      <c r="Q298" s="183">
        <v>19651</v>
      </c>
      <c r="R298" s="183">
        <v>3239</v>
      </c>
      <c r="S298" s="183">
        <v>13801</v>
      </c>
      <c r="T298" s="183">
        <v>18416</v>
      </c>
      <c r="U298" s="183">
        <v>33485</v>
      </c>
      <c r="V298" s="183">
        <v>12600</v>
      </c>
      <c r="W298" s="183">
        <v>14592</v>
      </c>
      <c r="X298" s="183">
        <v>12452</v>
      </c>
      <c r="Y298" s="183">
        <v>4581</v>
      </c>
      <c r="Z298" s="183">
        <v>20362</v>
      </c>
      <c r="AA298" s="183">
        <v>10350</v>
      </c>
      <c r="AB298" s="183">
        <v>20135</v>
      </c>
      <c r="AC298" s="183">
        <v>20236</v>
      </c>
      <c r="AD298" s="183">
        <v>4178</v>
      </c>
      <c r="AG298" s="226">
        <f t="shared" si="69"/>
        <v>61408</v>
      </c>
      <c r="AH298" s="226">
        <f t="shared" si="70"/>
        <v>260</v>
      </c>
      <c r="AI298" s="226">
        <f t="shared" si="76"/>
        <v>208</v>
      </c>
      <c r="AJ298" s="227">
        <f t="shared" si="71"/>
        <v>0.97992665508589072</v>
      </c>
      <c r="AK298" s="226">
        <f t="shared" si="77"/>
        <v>195</v>
      </c>
      <c r="AL298" s="227">
        <f t="shared" si="72"/>
        <v>0.98118123914302258</v>
      </c>
      <c r="AN298" s="210" t="b">
        <f t="shared" si="78"/>
        <v>0</v>
      </c>
      <c r="AO298" s="210" t="b">
        <f t="shared" si="84"/>
        <v>0</v>
      </c>
      <c r="AP298" s="211">
        <f t="shared" si="79"/>
        <v>69</v>
      </c>
      <c r="AQ298" s="242">
        <f t="shared" si="80"/>
        <v>9898</v>
      </c>
      <c r="AR298" s="178">
        <v>269</v>
      </c>
      <c r="AS298" s="243">
        <v>0</v>
      </c>
      <c r="AT298" s="242">
        <f t="shared" si="73"/>
        <v>0</v>
      </c>
      <c r="AU298" s="178">
        <v>269</v>
      </c>
      <c r="AV298" s="244">
        <f t="shared" si="74"/>
        <v>208</v>
      </c>
      <c r="AW298" s="244">
        <f t="shared" si="81"/>
        <v>0</v>
      </c>
      <c r="AX298" s="213">
        <f t="shared" si="75"/>
        <v>0</v>
      </c>
      <c r="AZ298" s="194"/>
      <c r="BA298" s="195" t="s">
        <v>734</v>
      </c>
      <c r="BB298" s="196">
        <v>9160</v>
      </c>
      <c r="BC298" s="197">
        <f>IF(C298="arrendamiento",BB298/Costo!$C$27,'Precios R9 (2023)'!BB298)</f>
        <v>9160</v>
      </c>
      <c r="BD298" s="197">
        <f t="shared" si="82"/>
        <v>1740.4</v>
      </c>
      <c r="BE298" s="197">
        <f t="shared" si="83"/>
        <v>0</v>
      </c>
    </row>
    <row r="299" spans="1:57" s="181" customFormat="1" ht="18.75" customHeight="1">
      <c r="A299" s="178">
        <v>270</v>
      </c>
      <c r="B299" s="179" t="s">
        <v>224</v>
      </c>
      <c r="C299" s="178" t="s">
        <v>425</v>
      </c>
      <c r="D299" s="183">
        <v>201</v>
      </c>
      <c r="E299" s="183">
        <v>2223</v>
      </c>
      <c r="F299" s="183">
        <v>1579</v>
      </c>
      <c r="G299" s="183">
        <v>1102</v>
      </c>
      <c r="H299" s="183">
        <v>230</v>
      </c>
      <c r="I299" s="183">
        <v>4098</v>
      </c>
      <c r="J299" s="183">
        <v>5882</v>
      </c>
      <c r="K299" s="183">
        <v>256205</v>
      </c>
      <c r="L299" s="183">
        <v>1697</v>
      </c>
      <c r="M299" s="183">
        <v>2115</v>
      </c>
      <c r="N299" s="183">
        <v>1466</v>
      </c>
      <c r="O299" s="183">
        <v>2376</v>
      </c>
      <c r="P299" s="183">
        <v>3234</v>
      </c>
      <c r="Q299" s="183">
        <v>4047</v>
      </c>
      <c r="R299" s="183">
        <v>476</v>
      </c>
      <c r="S299" s="183">
        <v>2941</v>
      </c>
      <c r="T299" s="183">
        <v>10795</v>
      </c>
      <c r="U299" s="183">
        <v>6731</v>
      </c>
      <c r="V299" s="183">
        <v>2811</v>
      </c>
      <c r="W299" s="183">
        <v>1173</v>
      </c>
      <c r="X299" s="183">
        <v>3632</v>
      </c>
      <c r="Y299" s="183">
        <v>767</v>
      </c>
      <c r="Z299" s="183">
        <v>14423</v>
      </c>
      <c r="AA299" s="183">
        <v>2335</v>
      </c>
      <c r="AB299" s="183">
        <v>4163</v>
      </c>
      <c r="AC299" s="183">
        <v>4167</v>
      </c>
      <c r="AD299" s="183">
        <v>1494</v>
      </c>
      <c r="AG299" s="226">
        <f t="shared" si="69"/>
        <v>256205</v>
      </c>
      <c r="AH299" s="226">
        <f t="shared" si="70"/>
        <v>201</v>
      </c>
      <c r="AI299" s="226">
        <f t="shared" si="76"/>
        <v>160.80000000000001</v>
      </c>
      <c r="AJ299" s="227">
        <f t="shared" si="71"/>
        <v>0.92397163120567372</v>
      </c>
      <c r="AK299" s="226">
        <f t="shared" si="77"/>
        <v>150.75</v>
      </c>
      <c r="AL299" s="227">
        <f t="shared" si="72"/>
        <v>0.92872340425531918</v>
      </c>
      <c r="AN299" s="210" t="b">
        <f t="shared" si="78"/>
        <v>0</v>
      </c>
      <c r="AO299" s="210" t="b">
        <f t="shared" si="84"/>
        <v>0</v>
      </c>
      <c r="AP299" s="211">
        <f t="shared" si="79"/>
        <v>69</v>
      </c>
      <c r="AQ299" s="242">
        <f t="shared" si="80"/>
        <v>9898</v>
      </c>
      <c r="AR299" s="178">
        <v>270</v>
      </c>
      <c r="AS299" s="243">
        <v>0</v>
      </c>
      <c r="AT299" s="242">
        <f t="shared" si="73"/>
        <v>0</v>
      </c>
      <c r="AU299" s="178">
        <v>270</v>
      </c>
      <c r="AV299" s="244">
        <f t="shared" si="74"/>
        <v>160.80000000000001</v>
      </c>
      <c r="AW299" s="244">
        <f t="shared" si="81"/>
        <v>0</v>
      </c>
      <c r="AX299" s="213">
        <f t="shared" si="75"/>
        <v>0</v>
      </c>
      <c r="AZ299" s="194"/>
      <c r="BA299" s="195" t="s">
        <v>735</v>
      </c>
      <c r="BB299" s="196">
        <v>14958</v>
      </c>
      <c r="BC299" s="197">
        <f>IF(C299="arrendamiento",BB299/Costo!$C$27,'Precios R9 (2023)'!BB299)</f>
        <v>2493</v>
      </c>
      <c r="BD299" s="197">
        <f t="shared" si="82"/>
        <v>473.67</v>
      </c>
      <c r="BE299" s="197">
        <f t="shared" si="83"/>
        <v>0</v>
      </c>
    </row>
    <row r="300" spans="1:57" s="181" customFormat="1" ht="18.75" customHeight="1">
      <c r="A300" s="178">
        <v>271</v>
      </c>
      <c r="B300" s="179" t="s">
        <v>224</v>
      </c>
      <c r="C300" s="178" t="s">
        <v>369</v>
      </c>
      <c r="D300" s="183">
        <v>201</v>
      </c>
      <c r="E300" s="183">
        <v>17782</v>
      </c>
      <c r="F300" s="183">
        <v>18951</v>
      </c>
      <c r="G300" s="183">
        <v>6612</v>
      </c>
      <c r="H300" s="183">
        <v>230</v>
      </c>
      <c r="I300" s="183">
        <v>27794</v>
      </c>
      <c r="J300" s="183">
        <v>27149</v>
      </c>
      <c r="K300" s="183">
        <v>77568</v>
      </c>
      <c r="L300" s="183">
        <v>17647</v>
      </c>
      <c r="M300" s="183">
        <v>16920</v>
      </c>
      <c r="N300" s="183">
        <v>14244</v>
      </c>
      <c r="O300" s="183">
        <v>21606</v>
      </c>
      <c r="P300" s="183">
        <v>19405</v>
      </c>
      <c r="Q300" s="183">
        <v>27446</v>
      </c>
      <c r="R300" s="183">
        <v>4569</v>
      </c>
      <c r="S300" s="183">
        <v>21606</v>
      </c>
      <c r="T300" s="183">
        <v>43178</v>
      </c>
      <c r="U300" s="183">
        <v>40384</v>
      </c>
      <c r="V300" s="183">
        <v>17596</v>
      </c>
      <c r="W300" s="183">
        <v>28167</v>
      </c>
      <c r="X300" s="183">
        <v>21790</v>
      </c>
      <c r="Y300" s="183">
        <v>8145</v>
      </c>
      <c r="Z300" s="183">
        <v>28846</v>
      </c>
      <c r="AA300" s="183">
        <v>13819</v>
      </c>
      <c r="AB300" s="183">
        <v>28133</v>
      </c>
      <c r="AC300" s="183">
        <v>28263</v>
      </c>
      <c r="AD300" s="183">
        <v>5975</v>
      </c>
      <c r="AG300" s="226">
        <f t="shared" si="69"/>
        <v>77568</v>
      </c>
      <c r="AH300" s="226">
        <f t="shared" si="70"/>
        <v>201</v>
      </c>
      <c r="AI300" s="226">
        <f t="shared" si="76"/>
        <v>160.80000000000001</v>
      </c>
      <c r="AJ300" s="227">
        <f t="shared" si="71"/>
        <v>0.99049645390070917</v>
      </c>
      <c r="AK300" s="226">
        <f t="shared" si="77"/>
        <v>150.75</v>
      </c>
      <c r="AL300" s="227">
        <f t="shared" si="72"/>
        <v>0.99109042553191484</v>
      </c>
      <c r="AN300" s="210" t="b">
        <f t="shared" si="78"/>
        <v>0</v>
      </c>
      <c r="AO300" s="210" t="b">
        <f t="shared" si="84"/>
        <v>0</v>
      </c>
      <c r="AP300" s="211">
        <f t="shared" si="79"/>
        <v>69</v>
      </c>
      <c r="AQ300" s="242">
        <f t="shared" si="80"/>
        <v>9898</v>
      </c>
      <c r="AR300" s="178">
        <v>271</v>
      </c>
      <c r="AS300" s="243">
        <v>0</v>
      </c>
      <c r="AT300" s="242">
        <f t="shared" si="73"/>
        <v>0</v>
      </c>
      <c r="AU300" s="178">
        <v>271</v>
      </c>
      <c r="AV300" s="244">
        <f t="shared" si="74"/>
        <v>160.80000000000001</v>
      </c>
      <c r="AW300" s="244">
        <f t="shared" si="81"/>
        <v>0</v>
      </c>
      <c r="AX300" s="213">
        <f t="shared" si="75"/>
        <v>0</v>
      </c>
      <c r="AZ300" s="194"/>
      <c r="BA300" s="195" t="s">
        <v>735</v>
      </c>
      <c r="BB300" s="196">
        <v>14958</v>
      </c>
      <c r="BC300" s="197">
        <f>IF(C300="arrendamiento",BB300/Costo!$C$27,'Precios R9 (2023)'!BB300)</f>
        <v>14958</v>
      </c>
      <c r="BD300" s="197">
        <f t="shared" si="82"/>
        <v>2842.02</v>
      </c>
      <c r="BE300" s="197">
        <f t="shared" si="83"/>
        <v>0</v>
      </c>
    </row>
    <row r="301" spans="1:57" s="181" customFormat="1" ht="18.75" customHeight="1">
      <c r="A301" s="178">
        <v>272</v>
      </c>
      <c r="B301" s="179" t="s">
        <v>225</v>
      </c>
      <c r="C301" s="178" t="s">
        <v>425</v>
      </c>
      <c r="D301" s="183">
        <v>692</v>
      </c>
      <c r="E301" s="183">
        <v>8521</v>
      </c>
      <c r="F301" s="183">
        <v>2696</v>
      </c>
      <c r="G301" s="183">
        <v>3788</v>
      </c>
      <c r="H301" s="183">
        <v>791</v>
      </c>
      <c r="I301" s="183">
        <v>6680</v>
      </c>
      <c r="J301" s="183">
        <v>6335</v>
      </c>
      <c r="K301" s="183">
        <v>21350</v>
      </c>
      <c r="L301" s="183">
        <v>1471</v>
      </c>
      <c r="M301" s="183">
        <v>1862</v>
      </c>
      <c r="N301" s="183">
        <v>1656</v>
      </c>
      <c r="O301" s="183">
        <v>2489</v>
      </c>
      <c r="P301" s="183">
        <v>6108</v>
      </c>
      <c r="Q301" s="183">
        <v>6596</v>
      </c>
      <c r="R301" s="183">
        <v>538</v>
      </c>
      <c r="S301" s="183">
        <v>3280</v>
      </c>
      <c r="T301" s="183">
        <v>6144</v>
      </c>
      <c r="U301" s="183">
        <v>4543</v>
      </c>
      <c r="V301" s="183">
        <v>4581</v>
      </c>
      <c r="W301" s="183">
        <v>749</v>
      </c>
      <c r="X301" s="183">
        <v>7070</v>
      </c>
      <c r="Y301" s="183">
        <v>1895</v>
      </c>
      <c r="Z301" s="183">
        <v>16968</v>
      </c>
      <c r="AA301" s="183">
        <v>3137</v>
      </c>
      <c r="AB301" s="183">
        <v>6753</v>
      </c>
      <c r="AC301" s="183">
        <v>6792</v>
      </c>
      <c r="AD301" s="183">
        <v>1585</v>
      </c>
      <c r="AG301" s="226">
        <f t="shared" si="69"/>
        <v>21350</v>
      </c>
      <c r="AH301" s="226">
        <f t="shared" si="70"/>
        <v>538</v>
      </c>
      <c r="AI301" s="226">
        <f t="shared" si="76"/>
        <v>430.4</v>
      </c>
      <c r="AJ301" s="227">
        <f t="shared" si="71"/>
        <v>0.76885069817400642</v>
      </c>
      <c r="AK301" s="226">
        <f t="shared" si="77"/>
        <v>403.5</v>
      </c>
      <c r="AL301" s="227">
        <f t="shared" si="72"/>
        <v>0.78329752953813103</v>
      </c>
      <c r="AN301" s="210" t="b">
        <f t="shared" si="78"/>
        <v>0</v>
      </c>
      <c r="AO301" s="210" t="b">
        <f t="shared" si="84"/>
        <v>0</v>
      </c>
      <c r="AP301" s="211">
        <f t="shared" si="79"/>
        <v>69</v>
      </c>
      <c r="AQ301" s="242">
        <f t="shared" si="80"/>
        <v>9898</v>
      </c>
      <c r="AR301" s="178">
        <v>272</v>
      </c>
      <c r="AS301" s="243">
        <v>0</v>
      </c>
      <c r="AT301" s="242">
        <f t="shared" si="73"/>
        <v>0</v>
      </c>
      <c r="AU301" s="178">
        <v>272</v>
      </c>
      <c r="AV301" s="244">
        <f t="shared" si="74"/>
        <v>430.4</v>
      </c>
      <c r="AW301" s="244">
        <f t="shared" si="81"/>
        <v>0</v>
      </c>
      <c r="AX301" s="213">
        <f t="shared" si="75"/>
        <v>0</v>
      </c>
      <c r="AZ301" s="194"/>
      <c r="BA301" s="195" t="s">
        <v>736</v>
      </c>
      <c r="BB301" s="196">
        <v>19748</v>
      </c>
      <c r="BC301" s="197">
        <f>IF(C301="arrendamiento",BB301/Costo!$C$27,'Precios R9 (2023)'!BB301)</f>
        <v>3291.3333333333335</v>
      </c>
      <c r="BD301" s="197">
        <f t="shared" si="82"/>
        <v>625.35333333333335</v>
      </c>
      <c r="BE301" s="197">
        <f t="shared" si="83"/>
        <v>0</v>
      </c>
    </row>
    <row r="302" spans="1:57" s="181" customFormat="1" ht="18.75" customHeight="1">
      <c r="A302" s="178">
        <v>273</v>
      </c>
      <c r="B302" s="179" t="s">
        <v>225</v>
      </c>
      <c r="C302" s="178" t="s">
        <v>369</v>
      </c>
      <c r="D302" s="183">
        <v>692</v>
      </c>
      <c r="E302" s="183">
        <v>68166</v>
      </c>
      <c r="F302" s="183">
        <v>32350</v>
      </c>
      <c r="G302" s="183">
        <v>22728</v>
      </c>
      <c r="H302" s="183">
        <v>791</v>
      </c>
      <c r="I302" s="183">
        <v>43354</v>
      </c>
      <c r="J302" s="183">
        <v>29411</v>
      </c>
      <c r="K302" s="183">
        <v>64640</v>
      </c>
      <c r="L302" s="183">
        <v>15271</v>
      </c>
      <c r="M302" s="183">
        <v>22339</v>
      </c>
      <c r="N302" s="183">
        <v>16092</v>
      </c>
      <c r="O302" s="183">
        <v>13801</v>
      </c>
      <c r="P302" s="183">
        <v>33710</v>
      </c>
      <c r="Q302" s="183">
        <v>42815</v>
      </c>
      <c r="R302" s="183">
        <v>5168</v>
      </c>
      <c r="S302" s="183">
        <v>34049</v>
      </c>
      <c r="T302" s="183">
        <v>24573</v>
      </c>
      <c r="U302" s="183">
        <v>27260</v>
      </c>
      <c r="V302" s="183">
        <v>27450</v>
      </c>
      <c r="W302" s="183">
        <v>17986</v>
      </c>
      <c r="X302" s="183">
        <v>42420</v>
      </c>
      <c r="Y302" s="183">
        <v>17420</v>
      </c>
      <c r="Z302" s="183">
        <v>33936</v>
      </c>
      <c r="AA302" s="183">
        <v>24160</v>
      </c>
      <c r="AB302" s="183">
        <v>43857</v>
      </c>
      <c r="AC302" s="183">
        <v>44087</v>
      </c>
      <c r="AD302" s="183">
        <v>6340</v>
      </c>
      <c r="AG302" s="226">
        <f t="shared" si="69"/>
        <v>68166</v>
      </c>
      <c r="AH302" s="226">
        <f t="shared" si="70"/>
        <v>692</v>
      </c>
      <c r="AI302" s="226">
        <f t="shared" si="76"/>
        <v>553.6</v>
      </c>
      <c r="AJ302" s="227">
        <f t="shared" si="71"/>
        <v>0.97521822821075255</v>
      </c>
      <c r="AK302" s="226">
        <f t="shared" si="77"/>
        <v>519</v>
      </c>
      <c r="AL302" s="227">
        <f t="shared" si="72"/>
        <v>0.97676708894758046</v>
      </c>
      <c r="AN302" s="210" t="b">
        <f t="shared" si="78"/>
        <v>0</v>
      </c>
      <c r="AO302" s="210" t="b">
        <f t="shared" si="84"/>
        <v>0</v>
      </c>
      <c r="AP302" s="211">
        <f t="shared" si="79"/>
        <v>69</v>
      </c>
      <c r="AQ302" s="242">
        <f t="shared" si="80"/>
        <v>9898</v>
      </c>
      <c r="AR302" s="178">
        <v>273</v>
      </c>
      <c r="AS302" s="243">
        <v>0</v>
      </c>
      <c r="AT302" s="242">
        <f t="shared" si="73"/>
        <v>0</v>
      </c>
      <c r="AU302" s="178">
        <v>273</v>
      </c>
      <c r="AV302" s="244">
        <f t="shared" si="74"/>
        <v>553.6</v>
      </c>
      <c r="AW302" s="244">
        <f t="shared" si="81"/>
        <v>0</v>
      </c>
      <c r="AX302" s="213">
        <f t="shared" si="75"/>
        <v>0</v>
      </c>
      <c r="AZ302" s="194"/>
      <c r="BA302" s="195" t="s">
        <v>736</v>
      </c>
      <c r="BB302" s="196">
        <v>19748</v>
      </c>
      <c r="BC302" s="197">
        <f>IF(C302="arrendamiento",BB302/Costo!$C$27,'Precios R9 (2023)'!BB302)</f>
        <v>19748</v>
      </c>
      <c r="BD302" s="197">
        <f t="shared" si="82"/>
        <v>3752.12</v>
      </c>
      <c r="BE302" s="197">
        <f t="shared" si="83"/>
        <v>0</v>
      </c>
    </row>
    <row r="303" spans="1:57" s="181" customFormat="1" ht="18.75" customHeight="1">
      <c r="A303" s="178">
        <v>274</v>
      </c>
      <c r="B303" s="179" t="s">
        <v>226</v>
      </c>
      <c r="C303" s="178" t="s">
        <v>425</v>
      </c>
      <c r="D303" s="183">
        <v>1174</v>
      </c>
      <c r="E303" s="183">
        <v>10003</v>
      </c>
      <c r="F303" s="183">
        <v>3212</v>
      </c>
      <c r="G303" s="183">
        <v>6427</v>
      </c>
      <c r="H303" s="183">
        <v>1341</v>
      </c>
      <c r="I303" s="183">
        <v>6299</v>
      </c>
      <c r="J303" s="183">
        <v>8484</v>
      </c>
      <c r="K303" s="183">
        <v>36296</v>
      </c>
      <c r="L303" s="183">
        <v>2002</v>
      </c>
      <c r="M303" s="183">
        <v>2028</v>
      </c>
      <c r="N303" s="183">
        <v>1894</v>
      </c>
      <c r="O303" s="183">
        <v>3620</v>
      </c>
      <c r="P303" s="183">
        <v>7127</v>
      </c>
      <c r="Q303" s="183">
        <v>6219</v>
      </c>
      <c r="R303" s="183">
        <v>542</v>
      </c>
      <c r="S303" s="183">
        <v>3959</v>
      </c>
      <c r="T303" s="183">
        <v>6692</v>
      </c>
      <c r="U303" s="183">
        <v>7852</v>
      </c>
      <c r="V303" s="183">
        <v>4320</v>
      </c>
      <c r="W303" s="183">
        <v>1484</v>
      </c>
      <c r="X303" s="183">
        <v>4207</v>
      </c>
      <c r="Y303" s="183">
        <v>1273</v>
      </c>
      <c r="Z303" s="183">
        <v>22907</v>
      </c>
      <c r="AA303" s="183">
        <v>4086</v>
      </c>
      <c r="AB303" s="183">
        <v>6380</v>
      </c>
      <c r="AC303" s="183">
        <v>6405</v>
      </c>
      <c r="AD303" s="183">
        <v>2127</v>
      </c>
      <c r="AG303" s="226">
        <f t="shared" si="69"/>
        <v>36296</v>
      </c>
      <c r="AH303" s="226">
        <f t="shared" si="70"/>
        <v>542</v>
      </c>
      <c r="AI303" s="226">
        <f t="shared" si="76"/>
        <v>433.6</v>
      </c>
      <c r="AJ303" s="227">
        <f t="shared" si="71"/>
        <v>0.78619329388560155</v>
      </c>
      <c r="AK303" s="226">
        <f t="shared" si="77"/>
        <v>406.5</v>
      </c>
      <c r="AL303" s="227">
        <f t="shared" si="72"/>
        <v>0.79955621301775148</v>
      </c>
      <c r="AN303" s="210" t="b">
        <f t="shared" si="78"/>
        <v>0</v>
      </c>
      <c r="AO303" s="210" t="b">
        <f t="shared" si="84"/>
        <v>0</v>
      </c>
      <c r="AP303" s="211">
        <f t="shared" si="79"/>
        <v>69</v>
      </c>
      <c r="AQ303" s="242">
        <f t="shared" si="80"/>
        <v>9898</v>
      </c>
      <c r="AR303" s="178">
        <v>274</v>
      </c>
      <c r="AS303" s="243">
        <v>0</v>
      </c>
      <c r="AT303" s="242">
        <f t="shared" si="73"/>
        <v>0</v>
      </c>
      <c r="AU303" s="178">
        <v>274</v>
      </c>
      <c r="AV303" s="244">
        <f t="shared" si="74"/>
        <v>433.6</v>
      </c>
      <c r="AW303" s="244">
        <f t="shared" si="81"/>
        <v>0</v>
      </c>
      <c r="AX303" s="213">
        <f t="shared" si="75"/>
        <v>0</v>
      </c>
      <c r="AZ303" s="194"/>
      <c r="BA303" s="195" t="s">
        <v>737</v>
      </c>
      <c r="BB303" s="196">
        <v>21513</v>
      </c>
      <c r="BC303" s="197">
        <f>IF(C303="arrendamiento",BB303/Costo!$C$27,'Precios R9 (2023)'!BB303)</f>
        <v>3585.5</v>
      </c>
      <c r="BD303" s="197">
        <f t="shared" si="82"/>
        <v>681.245</v>
      </c>
      <c r="BE303" s="197">
        <f t="shared" si="83"/>
        <v>0</v>
      </c>
    </row>
    <row r="304" spans="1:57" s="181" customFormat="1" ht="18.75" customHeight="1">
      <c r="A304" s="178">
        <v>275</v>
      </c>
      <c r="B304" s="179" t="s">
        <v>226</v>
      </c>
      <c r="C304" s="178" t="s">
        <v>369</v>
      </c>
      <c r="D304" s="183">
        <v>1174</v>
      </c>
      <c r="E304" s="183">
        <v>80021</v>
      </c>
      <c r="F304" s="183">
        <v>38539</v>
      </c>
      <c r="G304" s="183">
        <v>38567</v>
      </c>
      <c r="H304" s="183">
        <v>1341</v>
      </c>
      <c r="I304" s="183">
        <v>56751</v>
      </c>
      <c r="J304" s="183">
        <v>29411</v>
      </c>
      <c r="K304" s="183">
        <v>109888</v>
      </c>
      <c r="L304" s="183">
        <v>20022</v>
      </c>
      <c r="M304" s="183">
        <v>24336</v>
      </c>
      <c r="N304" s="183">
        <v>18402</v>
      </c>
      <c r="O304" s="183">
        <v>26244</v>
      </c>
      <c r="P304" s="183">
        <v>38235</v>
      </c>
      <c r="Q304" s="183">
        <v>56043</v>
      </c>
      <c r="R304" s="183">
        <v>7801</v>
      </c>
      <c r="S304" s="183">
        <v>48981</v>
      </c>
      <c r="T304" s="183">
        <v>26769</v>
      </c>
      <c r="U304" s="183">
        <v>47114</v>
      </c>
      <c r="V304" s="183">
        <v>35930</v>
      </c>
      <c r="W304" s="183">
        <v>35633</v>
      </c>
      <c r="X304" s="183">
        <v>25240</v>
      </c>
      <c r="Y304" s="183">
        <v>15271</v>
      </c>
      <c r="Z304" s="183">
        <v>45814</v>
      </c>
      <c r="AA304" s="183">
        <v>32935</v>
      </c>
      <c r="AB304" s="183">
        <v>57352</v>
      </c>
      <c r="AC304" s="183">
        <v>57709</v>
      </c>
      <c r="AD304" s="183">
        <v>8509</v>
      </c>
      <c r="AG304" s="226">
        <f t="shared" si="69"/>
        <v>109888</v>
      </c>
      <c r="AH304" s="226">
        <f t="shared" si="70"/>
        <v>1174</v>
      </c>
      <c r="AI304" s="226">
        <f t="shared" si="76"/>
        <v>939.2</v>
      </c>
      <c r="AJ304" s="227">
        <f t="shared" si="71"/>
        <v>0.96140696909927681</v>
      </c>
      <c r="AK304" s="226">
        <f t="shared" si="77"/>
        <v>880.5</v>
      </c>
      <c r="AL304" s="227">
        <f t="shared" si="72"/>
        <v>0.96381903353057197</v>
      </c>
      <c r="AN304" s="210" t="b">
        <f t="shared" si="78"/>
        <v>0</v>
      </c>
      <c r="AO304" s="210" t="b">
        <f t="shared" si="84"/>
        <v>0</v>
      </c>
      <c r="AP304" s="211">
        <f t="shared" si="79"/>
        <v>69</v>
      </c>
      <c r="AQ304" s="242">
        <f t="shared" si="80"/>
        <v>9898</v>
      </c>
      <c r="AR304" s="178">
        <v>275</v>
      </c>
      <c r="AS304" s="243">
        <v>0</v>
      </c>
      <c r="AT304" s="242">
        <f t="shared" si="73"/>
        <v>0</v>
      </c>
      <c r="AU304" s="178">
        <v>275</v>
      </c>
      <c r="AV304" s="244">
        <f t="shared" si="74"/>
        <v>939.2</v>
      </c>
      <c r="AW304" s="244">
        <f t="shared" si="81"/>
        <v>0</v>
      </c>
      <c r="AX304" s="213">
        <f t="shared" si="75"/>
        <v>0</v>
      </c>
      <c r="AZ304" s="194"/>
      <c r="BA304" s="195" t="s">
        <v>737</v>
      </c>
      <c r="BB304" s="196">
        <v>21513</v>
      </c>
      <c r="BC304" s="197">
        <f>IF(C304="arrendamiento",BB304/Costo!$C$27,'Precios R9 (2023)'!BB304)</f>
        <v>21513</v>
      </c>
      <c r="BD304" s="197">
        <f t="shared" si="82"/>
        <v>4087.4700000000003</v>
      </c>
      <c r="BE304" s="197">
        <f t="shared" si="83"/>
        <v>0</v>
      </c>
    </row>
    <row r="305" spans="1:57" s="181" customFormat="1" ht="18.75" customHeight="1">
      <c r="A305" s="178">
        <v>276</v>
      </c>
      <c r="B305" s="179" t="s">
        <v>227</v>
      </c>
      <c r="C305" s="178" t="s">
        <v>425</v>
      </c>
      <c r="D305" s="183">
        <v>1509</v>
      </c>
      <c r="E305" s="183">
        <v>14819</v>
      </c>
      <c r="F305" s="183">
        <v>3918</v>
      </c>
      <c r="G305" s="183">
        <v>8265</v>
      </c>
      <c r="H305" s="183">
        <v>1725</v>
      </c>
      <c r="I305" s="183">
        <v>9412</v>
      </c>
      <c r="J305" s="183">
        <v>10860</v>
      </c>
      <c r="K305" s="183">
        <v>50173</v>
      </c>
      <c r="L305" s="183">
        <v>29185</v>
      </c>
      <c r="M305" s="183">
        <v>2947</v>
      </c>
      <c r="N305" s="183">
        <v>3240</v>
      </c>
      <c r="O305" s="183">
        <v>4751</v>
      </c>
      <c r="P305" s="183">
        <v>7353</v>
      </c>
      <c r="Q305" s="183">
        <v>9294</v>
      </c>
      <c r="R305" s="183">
        <v>669</v>
      </c>
      <c r="S305" s="183">
        <v>4638</v>
      </c>
      <c r="T305" s="183">
        <v>9725</v>
      </c>
      <c r="U305" s="183">
        <v>8975</v>
      </c>
      <c r="V305" s="183">
        <v>6455</v>
      </c>
      <c r="W305" s="183">
        <v>3153</v>
      </c>
      <c r="X305" s="183">
        <v>6310</v>
      </c>
      <c r="Y305" s="183">
        <v>2020</v>
      </c>
      <c r="Z305" s="183">
        <v>27149</v>
      </c>
      <c r="AA305" s="183">
        <v>6326</v>
      </c>
      <c r="AB305" s="183">
        <v>9559</v>
      </c>
      <c r="AC305" s="183">
        <v>9571</v>
      </c>
      <c r="AD305" s="183">
        <v>2723</v>
      </c>
      <c r="AG305" s="226">
        <f t="shared" si="69"/>
        <v>50173</v>
      </c>
      <c r="AH305" s="226">
        <f t="shared" si="70"/>
        <v>669</v>
      </c>
      <c r="AI305" s="226">
        <f t="shared" si="76"/>
        <v>535.20000000000005</v>
      </c>
      <c r="AJ305" s="227">
        <f t="shared" si="71"/>
        <v>0.8183915846623685</v>
      </c>
      <c r="AK305" s="226">
        <f t="shared" si="77"/>
        <v>501.75</v>
      </c>
      <c r="AL305" s="227">
        <f t="shared" si="72"/>
        <v>0.82974211062097047</v>
      </c>
      <c r="AN305" s="210" t="b">
        <f t="shared" si="78"/>
        <v>0</v>
      </c>
      <c r="AO305" s="210" t="b">
        <f t="shared" si="84"/>
        <v>0</v>
      </c>
      <c r="AP305" s="211">
        <f t="shared" si="79"/>
        <v>69</v>
      </c>
      <c r="AQ305" s="242">
        <f t="shared" si="80"/>
        <v>9898</v>
      </c>
      <c r="AR305" s="178">
        <v>276</v>
      </c>
      <c r="AS305" s="243">
        <v>0</v>
      </c>
      <c r="AT305" s="242">
        <f t="shared" si="73"/>
        <v>0</v>
      </c>
      <c r="AU305" s="178">
        <v>276</v>
      </c>
      <c r="AV305" s="244">
        <f t="shared" si="74"/>
        <v>535.20000000000005</v>
      </c>
      <c r="AW305" s="244">
        <f t="shared" si="81"/>
        <v>0</v>
      </c>
      <c r="AX305" s="213">
        <f t="shared" si="75"/>
        <v>0</v>
      </c>
      <c r="AZ305" s="194"/>
      <c r="BA305" s="195" t="s">
        <v>738</v>
      </c>
      <c r="BB305" s="196">
        <v>31260</v>
      </c>
      <c r="BC305" s="197">
        <f>IF(C305="arrendamiento",BB305/Costo!$C$27,'Precios R9 (2023)'!BB305)</f>
        <v>5210</v>
      </c>
      <c r="BD305" s="197">
        <f t="shared" si="82"/>
        <v>989.9</v>
      </c>
      <c r="BE305" s="197">
        <f t="shared" si="83"/>
        <v>0</v>
      </c>
    </row>
    <row r="306" spans="1:57" s="181" customFormat="1" ht="18.75" customHeight="1">
      <c r="A306" s="178">
        <v>277</v>
      </c>
      <c r="B306" s="179" t="s">
        <v>227</v>
      </c>
      <c r="C306" s="178" t="s">
        <v>369</v>
      </c>
      <c r="D306" s="183">
        <v>1509</v>
      </c>
      <c r="E306" s="183">
        <v>118550</v>
      </c>
      <c r="F306" s="183">
        <v>47016</v>
      </c>
      <c r="G306" s="183">
        <v>49586</v>
      </c>
      <c r="H306" s="183">
        <v>1725</v>
      </c>
      <c r="I306" s="183">
        <v>69367</v>
      </c>
      <c r="J306" s="183">
        <v>50904</v>
      </c>
      <c r="K306" s="183">
        <v>151904</v>
      </c>
      <c r="L306" s="183">
        <v>2918</v>
      </c>
      <c r="M306" s="183">
        <v>35361</v>
      </c>
      <c r="N306" s="183">
        <v>31491</v>
      </c>
      <c r="O306" s="183">
        <v>43212</v>
      </c>
      <c r="P306" s="183">
        <v>50791</v>
      </c>
      <c r="Q306" s="183">
        <v>68503</v>
      </c>
      <c r="R306" s="183">
        <v>9638</v>
      </c>
      <c r="S306" s="183">
        <v>59840</v>
      </c>
      <c r="T306" s="183">
        <v>38897</v>
      </c>
      <c r="U306" s="183">
        <v>53845</v>
      </c>
      <c r="V306" s="183">
        <v>43919</v>
      </c>
      <c r="W306" s="183">
        <v>75677</v>
      </c>
      <c r="X306" s="183">
        <v>37860</v>
      </c>
      <c r="Y306" s="183">
        <v>26165</v>
      </c>
      <c r="Z306" s="183">
        <v>54298</v>
      </c>
      <c r="AA306" s="183">
        <v>50602</v>
      </c>
      <c r="AB306" s="183">
        <v>70146</v>
      </c>
      <c r="AC306" s="183">
        <v>70539</v>
      </c>
      <c r="AD306" s="183">
        <v>10895</v>
      </c>
      <c r="AG306" s="226">
        <f t="shared" si="69"/>
        <v>151904</v>
      </c>
      <c r="AH306" s="226">
        <f t="shared" si="70"/>
        <v>1509</v>
      </c>
      <c r="AI306" s="226">
        <f t="shared" si="76"/>
        <v>1207.2</v>
      </c>
      <c r="AJ306" s="227">
        <f t="shared" si="71"/>
        <v>0.9658606939848986</v>
      </c>
      <c r="AK306" s="226">
        <f t="shared" si="77"/>
        <v>1131.75</v>
      </c>
      <c r="AL306" s="227">
        <f t="shared" si="72"/>
        <v>0.96799440061084241</v>
      </c>
      <c r="AN306" s="210" t="b">
        <f t="shared" si="78"/>
        <v>0</v>
      </c>
      <c r="AO306" s="210" t="b">
        <f t="shared" si="84"/>
        <v>0</v>
      </c>
      <c r="AP306" s="211">
        <f t="shared" si="79"/>
        <v>69</v>
      </c>
      <c r="AQ306" s="242">
        <f t="shared" si="80"/>
        <v>9898</v>
      </c>
      <c r="AR306" s="178">
        <v>277</v>
      </c>
      <c r="AS306" s="243">
        <v>0</v>
      </c>
      <c r="AT306" s="242">
        <f t="shared" si="73"/>
        <v>0</v>
      </c>
      <c r="AU306" s="178">
        <v>277</v>
      </c>
      <c r="AV306" s="244">
        <f t="shared" si="74"/>
        <v>1207.2</v>
      </c>
      <c r="AW306" s="244">
        <f t="shared" si="81"/>
        <v>0</v>
      </c>
      <c r="AX306" s="213">
        <f t="shared" si="75"/>
        <v>0</v>
      </c>
      <c r="AZ306" s="194"/>
      <c r="BA306" s="195" t="s">
        <v>738</v>
      </c>
      <c r="BB306" s="196">
        <v>31260</v>
      </c>
      <c r="BC306" s="197">
        <f>IF(C306="arrendamiento",BB306/Costo!$C$27,'Precios R9 (2023)'!BB306)</f>
        <v>31260</v>
      </c>
      <c r="BD306" s="197">
        <f t="shared" si="82"/>
        <v>5939.4</v>
      </c>
      <c r="BE306" s="197">
        <f t="shared" si="83"/>
        <v>0</v>
      </c>
    </row>
    <row r="307" spans="1:57" s="181" customFormat="1" ht="18.75" customHeight="1">
      <c r="A307" s="178">
        <v>278</v>
      </c>
      <c r="B307" s="179" t="s">
        <v>228</v>
      </c>
      <c r="C307" s="178" t="s">
        <v>425</v>
      </c>
      <c r="D307" s="183">
        <v>1174</v>
      </c>
      <c r="E307" s="183">
        <v>5656</v>
      </c>
      <c r="F307" s="183">
        <v>4223</v>
      </c>
      <c r="G307" s="183">
        <v>6427</v>
      </c>
      <c r="H307" s="183">
        <v>1341</v>
      </c>
      <c r="I307" s="183">
        <v>7591</v>
      </c>
      <c r="J307" s="183">
        <v>9728</v>
      </c>
      <c r="K307" s="183">
        <v>21350</v>
      </c>
      <c r="L307" s="183">
        <v>27149</v>
      </c>
      <c r="M307" s="183">
        <v>1862</v>
      </c>
      <c r="N307" s="183">
        <v>2448</v>
      </c>
      <c r="O307" s="183">
        <v>4072</v>
      </c>
      <c r="P307" s="183">
        <v>7828</v>
      </c>
      <c r="Q307" s="183">
        <v>7498</v>
      </c>
      <c r="R307" s="183">
        <v>933</v>
      </c>
      <c r="S307" s="183">
        <v>4412</v>
      </c>
      <c r="T307" s="183">
        <v>7466</v>
      </c>
      <c r="U307" s="183">
        <v>10793</v>
      </c>
      <c r="V307" s="183">
        <v>5207</v>
      </c>
      <c r="W307" s="183">
        <v>1576</v>
      </c>
      <c r="X307" s="183">
        <v>2454</v>
      </c>
      <c r="Y307" s="183">
        <v>2618</v>
      </c>
      <c r="Z307" s="183">
        <v>39875</v>
      </c>
      <c r="AA307" s="183">
        <v>5370</v>
      </c>
      <c r="AB307" s="183">
        <v>7670</v>
      </c>
      <c r="AC307" s="183">
        <v>7720</v>
      </c>
      <c r="AD307" s="183">
        <v>2449</v>
      </c>
      <c r="AG307" s="226">
        <f t="shared" si="69"/>
        <v>39875</v>
      </c>
      <c r="AH307" s="226">
        <f t="shared" si="70"/>
        <v>933</v>
      </c>
      <c r="AI307" s="226">
        <f t="shared" si="76"/>
        <v>746.4</v>
      </c>
      <c r="AJ307" s="227">
        <f t="shared" si="71"/>
        <v>0.59914070891514504</v>
      </c>
      <c r="AK307" s="226">
        <f t="shared" si="77"/>
        <v>699.75</v>
      </c>
      <c r="AL307" s="227">
        <f t="shared" si="72"/>
        <v>0.62419441460794844</v>
      </c>
      <c r="AN307" s="210" t="b">
        <f t="shared" si="78"/>
        <v>0</v>
      </c>
      <c r="AO307" s="210" t="b">
        <f t="shared" si="84"/>
        <v>0</v>
      </c>
      <c r="AP307" s="211">
        <f t="shared" si="79"/>
        <v>69</v>
      </c>
      <c r="AQ307" s="242">
        <f t="shared" si="80"/>
        <v>9898</v>
      </c>
      <c r="AR307" s="178">
        <v>278</v>
      </c>
      <c r="AS307" s="243">
        <v>0</v>
      </c>
      <c r="AT307" s="242">
        <f t="shared" si="73"/>
        <v>0</v>
      </c>
      <c r="AU307" s="178">
        <v>278</v>
      </c>
      <c r="AV307" s="244">
        <f t="shared" si="74"/>
        <v>746.4</v>
      </c>
      <c r="AW307" s="244">
        <f t="shared" si="81"/>
        <v>0</v>
      </c>
      <c r="AX307" s="213">
        <f t="shared" si="75"/>
        <v>0</v>
      </c>
      <c r="AZ307" s="194"/>
      <c r="BA307" s="195" t="s">
        <v>739</v>
      </c>
      <c r="BB307" s="196">
        <v>19747</v>
      </c>
      <c r="BC307" s="197">
        <f>IF(C307="arrendamiento",BB307/Costo!$C$27,'Precios R9 (2023)'!BB307)</f>
        <v>3291.1666666666665</v>
      </c>
      <c r="BD307" s="197">
        <f t="shared" si="82"/>
        <v>625.3216666666666</v>
      </c>
      <c r="BE307" s="197">
        <f t="shared" si="83"/>
        <v>0</v>
      </c>
    </row>
    <row r="308" spans="1:57" s="181" customFormat="1" ht="18.75" customHeight="1">
      <c r="A308" s="178">
        <v>279</v>
      </c>
      <c r="B308" s="179" t="s">
        <v>228</v>
      </c>
      <c r="C308" s="178" t="s">
        <v>369</v>
      </c>
      <c r="D308" s="183">
        <v>1174</v>
      </c>
      <c r="E308" s="183">
        <v>45250</v>
      </c>
      <c r="F308" s="183">
        <v>50678</v>
      </c>
      <c r="G308" s="183">
        <v>38567</v>
      </c>
      <c r="H308" s="183">
        <v>1341</v>
      </c>
      <c r="I308" s="183">
        <v>81837</v>
      </c>
      <c r="J308" s="183">
        <v>48642</v>
      </c>
      <c r="K308" s="183">
        <v>64640</v>
      </c>
      <c r="L308" s="183">
        <v>27149</v>
      </c>
      <c r="M308" s="183">
        <v>22338</v>
      </c>
      <c r="N308" s="183">
        <v>23793</v>
      </c>
      <c r="O308" s="183">
        <v>21606</v>
      </c>
      <c r="P308" s="183">
        <v>55429</v>
      </c>
      <c r="Q308" s="183">
        <v>80816</v>
      </c>
      <c r="R308" s="183">
        <v>13439</v>
      </c>
      <c r="S308" s="183">
        <v>51696</v>
      </c>
      <c r="T308" s="183">
        <v>29864</v>
      </c>
      <c r="U308" s="183">
        <v>75552</v>
      </c>
      <c r="V308" s="183">
        <v>51813</v>
      </c>
      <c r="W308" s="183">
        <v>37839</v>
      </c>
      <c r="X308" s="183">
        <v>29446</v>
      </c>
      <c r="Y308" s="183">
        <v>38687</v>
      </c>
      <c r="Z308" s="183">
        <v>79750</v>
      </c>
      <c r="AA308" s="183">
        <v>42964</v>
      </c>
      <c r="AB308" s="183">
        <v>83098</v>
      </c>
      <c r="AC308" s="183">
        <v>83219</v>
      </c>
      <c r="AD308" s="183">
        <v>9796</v>
      </c>
      <c r="AG308" s="226">
        <f t="shared" si="69"/>
        <v>83219</v>
      </c>
      <c r="AH308" s="226">
        <f t="shared" si="70"/>
        <v>1174</v>
      </c>
      <c r="AI308" s="226">
        <f t="shared" si="76"/>
        <v>939.2</v>
      </c>
      <c r="AJ308" s="227">
        <f t="shared" si="71"/>
        <v>0.95795505416778581</v>
      </c>
      <c r="AK308" s="226">
        <f t="shared" si="77"/>
        <v>880.5</v>
      </c>
      <c r="AL308" s="227">
        <f t="shared" si="72"/>
        <v>0.96058286328229925</v>
      </c>
      <c r="AN308" s="210" t="b">
        <f t="shared" si="78"/>
        <v>0</v>
      </c>
      <c r="AO308" s="210" t="b">
        <f t="shared" si="84"/>
        <v>0</v>
      </c>
      <c r="AP308" s="211">
        <f t="shared" si="79"/>
        <v>69</v>
      </c>
      <c r="AQ308" s="242">
        <f t="shared" si="80"/>
        <v>9898</v>
      </c>
      <c r="AR308" s="178">
        <v>279</v>
      </c>
      <c r="AS308" s="243">
        <v>0</v>
      </c>
      <c r="AT308" s="242">
        <f t="shared" si="73"/>
        <v>0</v>
      </c>
      <c r="AU308" s="178">
        <v>279</v>
      </c>
      <c r="AV308" s="244">
        <f t="shared" si="74"/>
        <v>939.2</v>
      </c>
      <c r="AW308" s="244">
        <f t="shared" si="81"/>
        <v>0</v>
      </c>
      <c r="AX308" s="213">
        <f t="shared" si="75"/>
        <v>0</v>
      </c>
      <c r="AZ308" s="194"/>
      <c r="BA308" s="195" t="s">
        <v>739</v>
      </c>
      <c r="BB308" s="196">
        <v>19747</v>
      </c>
      <c r="BC308" s="197">
        <f>IF(C308="arrendamiento",BB308/Costo!$C$27,'Precios R9 (2023)'!BB308)</f>
        <v>19747</v>
      </c>
      <c r="BD308" s="197">
        <f t="shared" si="82"/>
        <v>3751.93</v>
      </c>
      <c r="BE308" s="197">
        <f t="shared" si="83"/>
        <v>0</v>
      </c>
    </row>
    <row r="309" spans="1:57" s="181" customFormat="1" ht="18.75" customHeight="1">
      <c r="A309" s="178">
        <v>280</v>
      </c>
      <c r="B309" s="179" t="s">
        <v>229</v>
      </c>
      <c r="C309" s="178" t="s">
        <v>369</v>
      </c>
      <c r="D309" s="183">
        <v>2008</v>
      </c>
      <c r="E309" s="183">
        <v>27168</v>
      </c>
      <c r="F309" s="183">
        <v>72291</v>
      </c>
      <c r="G309" s="183">
        <v>65977</v>
      </c>
      <c r="H309" s="183">
        <v>2295</v>
      </c>
      <c r="I309" s="183">
        <v>72045</v>
      </c>
      <c r="J309" s="183">
        <v>16968</v>
      </c>
      <c r="K309" s="183">
        <v>117273</v>
      </c>
      <c r="L309" s="183">
        <v>50904</v>
      </c>
      <c r="M309" s="183">
        <v>64545</v>
      </c>
      <c r="N309" s="183">
        <v>3449</v>
      </c>
      <c r="O309" s="183">
        <v>34388</v>
      </c>
      <c r="P309" s="183">
        <v>48642</v>
      </c>
      <c r="Q309" s="183">
        <v>71149</v>
      </c>
      <c r="R309" s="183">
        <v>19035</v>
      </c>
      <c r="S309" s="183">
        <v>86650</v>
      </c>
      <c r="T309" s="183">
        <v>71000</v>
      </c>
      <c r="U309" s="183">
        <v>80599</v>
      </c>
      <c r="V309" s="183">
        <v>45614</v>
      </c>
      <c r="W309" s="183">
        <v>70813</v>
      </c>
      <c r="X309" s="183">
        <v>67731</v>
      </c>
      <c r="Y309" s="183">
        <v>28506</v>
      </c>
      <c r="Z309" s="183">
        <v>37330</v>
      </c>
      <c r="AA309" s="183">
        <v>50028</v>
      </c>
      <c r="AB309" s="183">
        <v>72906</v>
      </c>
      <c r="AC309" s="183">
        <v>73263</v>
      </c>
      <c r="AD309" s="183">
        <v>10610</v>
      </c>
      <c r="AG309" s="226">
        <f t="shared" si="69"/>
        <v>117273</v>
      </c>
      <c r="AH309" s="226">
        <f t="shared" si="70"/>
        <v>2008</v>
      </c>
      <c r="AI309" s="226">
        <f t="shared" si="76"/>
        <v>1606.4</v>
      </c>
      <c r="AJ309" s="227">
        <f t="shared" si="71"/>
        <v>0.97511193740800994</v>
      </c>
      <c r="AK309" s="226">
        <f t="shared" si="77"/>
        <v>1506</v>
      </c>
      <c r="AL309" s="227">
        <f t="shared" si="72"/>
        <v>0.97666744132000927</v>
      </c>
      <c r="AN309" s="210" t="b">
        <f t="shared" si="78"/>
        <v>0</v>
      </c>
      <c r="AO309" s="210" t="b">
        <f t="shared" si="84"/>
        <v>0</v>
      </c>
      <c r="AP309" s="211">
        <f t="shared" si="79"/>
        <v>69</v>
      </c>
      <c r="AQ309" s="242">
        <f t="shared" si="80"/>
        <v>9898</v>
      </c>
      <c r="AR309" s="178">
        <v>280</v>
      </c>
      <c r="AS309" s="243">
        <v>0</v>
      </c>
      <c r="AT309" s="242">
        <f t="shared" si="73"/>
        <v>0</v>
      </c>
      <c r="AU309" s="178">
        <v>280</v>
      </c>
      <c r="AV309" s="244">
        <f t="shared" si="74"/>
        <v>1606.4</v>
      </c>
      <c r="AW309" s="244">
        <f t="shared" si="81"/>
        <v>0</v>
      </c>
      <c r="AX309" s="213">
        <f t="shared" si="75"/>
        <v>0</v>
      </c>
      <c r="AZ309" s="194"/>
      <c r="BA309" s="195"/>
      <c r="BB309" s="196">
        <v>57059</v>
      </c>
      <c r="BC309" s="197">
        <f>IF(C309="arrendamiento",BB309/Costo!$C$27,'Precios R9 (2023)'!BB309)</f>
        <v>57059</v>
      </c>
      <c r="BD309" s="197">
        <f t="shared" si="82"/>
        <v>10841.210000000001</v>
      </c>
      <c r="BE309" s="197">
        <f t="shared" si="83"/>
        <v>0</v>
      </c>
    </row>
    <row r="310" spans="1:57" s="181" customFormat="1" ht="18.75" customHeight="1">
      <c r="A310" s="178">
        <v>281</v>
      </c>
      <c r="B310" s="179" t="s">
        <v>230</v>
      </c>
      <c r="C310" s="178" t="s">
        <v>425</v>
      </c>
      <c r="D310" s="183">
        <v>9952</v>
      </c>
      <c r="E310" s="183">
        <v>40751</v>
      </c>
      <c r="F310" s="183">
        <v>25197</v>
      </c>
      <c r="G310" s="183">
        <v>49867</v>
      </c>
      <c r="H310" s="183">
        <v>11374</v>
      </c>
      <c r="I310" s="183">
        <v>30360</v>
      </c>
      <c r="J310" s="183">
        <v>39592</v>
      </c>
      <c r="K310" s="183">
        <v>98790</v>
      </c>
      <c r="L310" s="183">
        <v>18099</v>
      </c>
      <c r="M310" s="183">
        <v>15051</v>
      </c>
      <c r="N310" s="183">
        <v>16496</v>
      </c>
      <c r="O310" s="183">
        <v>16968</v>
      </c>
      <c r="P310" s="183">
        <v>29411</v>
      </c>
      <c r="Q310" s="183">
        <v>29981</v>
      </c>
      <c r="R310" s="183">
        <v>36764</v>
      </c>
      <c r="S310" s="183">
        <v>14932</v>
      </c>
      <c r="T310" s="183">
        <v>60822</v>
      </c>
      <c r="U310" s="183">
        <v>33653</v>
      </c>
      <c r="V310" s="183">
        <v>20824</v>
      </c>
      <c r="W310" s="183">
        <v>8478</v>
      </c>
      <c r="X310" s="183">
        <v>25941</v>
      </c>
      <c r="Y310" s="183">
        <v>22285</v>
      </c>
      <c r="Z310" s="183">
        <v>110631</v>
      </c>
      <c r="AA310" s="183">
        <v>27794</v>
      </c>
      <c r="AB310" s="183">
        <v>30769</v>
      </c>
      <c r="AC310" s="183">
        <v>30874</v>
      </c>
      <c r="AD310" s="183">
        <v>67844</v>
      </c>
      <c r="AG310" s="226">
        <f t="shared" si="69"/>
        <v>110631</v>
      </c>
      <c r="AH310" s="226">
        <f t="shared" si="70"/>
        <v>8478</v>
      </c>
      <c r="AI310" s="226">
        <f t="shared" si="76"/>
        <v>6782.4</v>
      </c>
      <c r="AJ310" s="227">
        <f t="shared" si="71"/>
        <v>0.54937213474187763</v>
      </c>
      <c r="AK310" s="226">
        <f t="shared" si="77"/>
        <v>6358.5</v>
      </c>
      <c r="AL310" s="227">
        <f t="shared" si="72"/>
        <v>0.57753637632051025</v>
      </c>
      <c r="AN310" s="210" t="b">
        <f t="shared" si="78"/>
        <v>0</v>
      </c>
      <c r="AO310" s="210" t="b">
        <f t="shared" si="84"/>
        <v>0</v>
      </c>
      <c r="AP310" s="211">
        <f t="shared" si="79"/>
        <v>69</v>
      </c>
      <c r="AQ310" s="242">
        <f t="shared" si="80"/>
        <v>9898</v>
      </c>
      <c r="AR310" s="178">
        <v>281</v>
      </c>
      <c r="AS310" s="243">
        <v>0</v>
      </c>
      <c r="AT310" s="242">
        <f t="shared" si="73"/>
        <v>0</v>
      </c>
      <c r="AU310" s="178">
        <v>281</v>
      </c>
      <c r="AV310" s="244">
        <f t="shared" si="74"/>
        <v>6782.4</v>
      </c>
      <c r="AW310" s="244">
        <f t="shared" si="81"/>
        <v>0</v>
      </c>
      <c r="AX310" s="213">
        <f t="shared" si="75"/>
        <v>0</v>
      </c>
      <c r="AZ310" s="194"/>
      <c r="BA310" s="195" t="s">
        <v>740</v>
      </c>
      <c r="BB310" s="196">
        <v>159664</v>
      </c>
      <c r="BC310" s="197">
        <f>IF(C310="arrendamiento",BB310/Costo!$C$27,'Precios R9 (2023)'!BB310)</f>
        <v>26610.666666666668</v>
      </c>
      <c r="BD310" s="197">
        <f t="shared" si="82"/>
        <v>5056.0266666666666</v>
      </c>
      <c r="BE310" s="197">
        <f t="shared" si="83"/>
        <v>0</v>
      </c>
    </row>
    <row r="311" spans="1:57" s="181" customFormat="1" ht="18.75" customHeight="1">
      <c r="A311" s="178">
        <v>282</v>
      </c>
      <c r="B311" s="179" t="s">
        <v>230</v>
      </c>
      <c r="C311" s="178" t="s">
        <v>369</v>
      </c>
      <c r="D311" s="183">
        <v>9952</v>
      </c>
      <c r="E311" s="183">
        <v>326012</v>
      </c>
      <c r="F311" s="183">
        <v>453543</v>
      </c>
      <c r="G311" s="183">
        <v>299202</v>
      </c>
      <c r="H311" s="183">
        <v>11374</v>
      </c>
      <c r="I311" s="183">
        <v>424009</v>
      </c>
      <c r="J311" s="183">
        <v>486416</v>
      </c>
      <c r="K311" s="183">
        <v>738127</v>
      </c>
      <c r="L311" s="183">
        <v>180992</v>
      </c>
      <c r="M311" s="183">
        <v>180612</v>
      </c>
      <c r="N311" s="183">
        <v>160348</v>
      </c>
      <c r="O311" s="183">
        <v>341622</v>
      </c>
      <c r="P311" s="183">
        <v>325378</v>
      </c>
      <c r="Q311" s="183">
        <v>418730</v>
      </c>
      <c r="R311" s="183">
        <v>529402</v>
      </c>
      <c r="S311" s="183">
        <v>356328</v>
      </c>
      <c r="T311" s="183">
        <v>243289</v>
      </c>
      <c r="U311" s="183">
        <v>269226</v>
      </c>
      <c r="V311" s="183">
        <v>268456</v>
      </c>
      <c r="W311" s="183">
        <v>203503</v>
      </c>
      <c r="X311" s="183">
        <v>311293</v>
      </c>
      <c r="Y311" s="183">
        <v>224769</v>
      </c>
      <c r="Z311" s="183">
        <v>331894</v>
      </c>
      <c r="AA311" s="183">
        <v>334240</v>
      </c>
      <c r="AB311" s="183">
        <v>428996</v>
      </c>
      <c r="AC311" s="183">
        <v>431174</v>
      </c>
      <c r="AD311" s="183">
        <v>271375</v>
      </c>
      <c r="AG311" s="226">
        <f t="shared" si="69"/>
        <v>738127</v>
      </c>
      <c r="AH311" s="226">
        <f t="shared" si="70"/>
        <v>9952</v>
      </c>
      <c r="AI311" s="226">
        <f t="shared" si="76"/>
        <v>7961.6</v>
      </c>
      <c r="AJ311" s="227">
        <f t="shared" si="71"/>
        <v>0.9559187650875911</v>
      </c>
      <c r="AK311" s="226">
        <f t="shared" si="77"/>
        <v>7464</v>
      </c>
      <c r="AL311" s="227">
        <f t="shared" si="72"/>
        <v>0.95867384226961661</v>
      </c>
      <c r="AN311" s="210" t="b">
        <f t="shared" si="78"/>
        <v>0</v>
      </c>
      <c r="AO311" s="210" t="b">
        <f t="shared" si="84"/>
        <v>0</v>
      </c>
      <c r="AP311" s="211">
        <f t="shared" si="79"/>
        <v>69</v>
      </c>
      <c r="AQ311" s="242">
        <f t="shared" si="80"/>
        <v>9898</v>
      </c>
      <c r="AR311" s="178">
        <v>282</v>
      </c>
      <c r="AS311" s="243">
        <v>0</v>
      </c>
      <c r="AT311" s="242">
        <f t="shared" si="73"/>
        <v>0</v>
      </c>
      <c r="AU311" s="178">
        <v>282</v>
      </c>
      <c r="AV311" s="244">
        <f t="shared" si="74"/>
        <v>7961.6</v>
      </c>
      <c r="AW311" s="244">
        <f t="shared" si="81"/>
        <v>0</v>
      </c>
      <c r="AX311" s="213">
        <f t="shared" si="75"/>
        <v>0</v>
      </c>
      <c r="AZ311" s="194"/>
      <c r="BA311" s="195" t="s">
        <v>740</v>
      </c>
      <c r="BB311" s="196">
        <v>159664</v>
      </c>
      <c r="BC311" s="197">
        <f>IF(C311="arrendamiento",BB311/Costo!$C$27,'Precios R9 (2023)'!BB311)</f>
        <v>159664</v>
      </c>
      <c r="BD311" s="197">
        <f t="shared" si="82"/>
        <v>30336.16</v>
      </c>
      <c r="BE311" s="197">
        <f t="shared" si="83"/>
        <v>0</v>
      </c>
    </row>
    <row r="312" spans="1:57" s="181" customFormat="1" ht="18.75" customHeight="1">
      <c r="A312" s="178">
        <v>283</v>
      </c>
      <c r="B312" s="179" t="s">
        <v>231</v>
      </c>
      <c r="C312" s="178" t="s">
        <v>425</v>
      </c>
      <c r="D312" s="183">
        <v>10616</v>
      </c>
      <c r="E312" s="183">
        <v>48161</v>
      </c>
      <c r="F312" s="183">
        <v>26616</v>
      </c>
      <c r="G312" s="183">
        <v>59840</v>
      </c>
      <c r="H312" s="183">
        <v>12132</v>
      </c>
      <c r="I312" s="183">
        <v>30334</v>
      </c>
      <c r="J312" s="183">
        <v>46379</v>
      </c>
      <c r="K312" s="183">
        <v>109639</v>
      </c>
      <c r="L312" s="183">
        <v>26018</v>
      </c>
      <c r="M312" s="183">
        <v>23764</v>
      </c>
      <c r="N312" s="183">
        <v>25452</v>
      </c>
      <c r="O312" s="183">
        <v>20362</v>
      </c>
      <c r="P312" s="183">
        <v>29411</v>
      </c>
      <c r="Q312" s="183">
        <v>29956</v>
      </c>
      <c r="R312" s="183">
        <v>22624</v>
      </c>
      <c r="S312" s="183">
        <v>16629</v>
      </c>
      <c r="T312" s="183">
        <v>78424</v>
      </c>
      <c r="U312" s="183">
        <v>40650</v>
      </c>
      <c r="V312" s="183">
        <v>20807</v>
      </c>
      <c r="W312" s="183">
        <v>13664</v>
      </c>
      <c r="X312" s="183">
        <v>30151</v>
      </c>
      <c r="Y312" s="183">
        <v>22285</v>
      </c>
      <c r="Z312" s="183">
        <v>123301</v>
      </c>
      <c r="AA312" s="183">
        <v>30441</v>
      </c>
      <c r="AB312" s="183">
        <v>30633</v>
      </c>
      <c r="AC312" s="183">
        <v>30847</v>
      </c>
      <c r="AD312" s="183">
        <v>79156</v>
      </c>
      <c r="AG312" s="226">
        <f t="shared" si="69"/>
        <v>123301</v>
      </c>
      <c r="AH312" s="226">
        <f t="shared" si="70"/>
        <v>10616</v>
      </c>
      <c r="AI312" s="226">
        <f t="shared" si="76"/>
        <v>8492.7999999999993</v>
      </c>
      <c r="AJ312" s="227">
        <f t="shared" si="71"/>
        <v>0.64261908769567411</v>
      </c>
      <c r="AK312" s="226">
        <f t="shared" si="77"/>
        <v>7962</v>
      </c>
      <c r="AL312" s="227">
        <f t="shared" si="72"/>
        <v>0.66495539471469445</v>
      </c>
      <c r="AN312" s="210" t="b">
        <f t="shared" si="78"/>
        <v>0</v>
      </c>
      <c r="AO312" s="210" t="b">
        <f t="shared" si="84"/>
        <v>0</v>
      </c>
      <c r="AP312" s="211">
        <f t="shared" si="79"/>
        <v>69</v>
      </c>
      <c r="AQ312" s="242">
        <f t="shared" si="80"/>
        <v>9898</v>
      </c>
      <c r="AR312" s="178">
        <v>283</v>
      </c>
      <c r="AS312" s="243">
        <v>0</v>
      </c>
      <c r="AT312" s="242">
        <f t="shared" si="73"/>
        <v>0</v>
      </c>
      <c r="AU312" s="178">
        <v>283</v>
      </c>
      <c r="AV312" s="244">
        <f t="shared" si="74"/>
        <v>8492.7999999999993</v>
      </c>
      <c r="AW312" s="244">
        <f t="shared" si="81"/>
        <v>0</v>
      </c>
      <c r="AX312" s="213">
        <f t="shared" si="75"/>
        <v>0</v>
      </c>
      <c r="AZ312" s="194"/>
      <c r="BA312" s="195" t="s">
        <v>741</v>
      </c>
      <c r="BB312" s="196">
        <v>252100</v>
      </c>
      <c r="BC312" s="197">
        <f>IF(C312="arrendamiento",BB312/Costo!$C$27,'Precios R9 (2023)'!BB312)</f>
        <v>42016.666666666664</v>
      </c>
      <c r="BD312" s="197">
        <f t="shared" si="82"/>
        <v>7983.1666666666661</v>
      </c>
      <c r="BE312" s="197">
        <f t="shared" si="83"/>
        <v>0</v>
      </c>
    </row>
    <row r="313" spans="1:57" s="181" customFormat="1" ht="18.75" customHeight="1">
      <c r="A313" s="178">
        <v>284</v>
      </c>
      <c r="B313" s="179" t="s">
        <v>231</v>
      </c>
      <c r="C313" s="178" t="s">
        <v>369</v>
      </c>
      <c r="D313" s="183">
        <v>10616</v>
      </c>
      <c r="E313" s="183">
        <v>385287</v>
      </c>
      <c r="F313" s="183">
        <v>479095</v>
      </c>
      <c r="G313" s="183">
        <v>299202</v>
      </c>
      <c r="H313" s="183">
        <v>12132</v>
      </c>
      <c r="I313" s="183">
        <v>472567</v>
      </c>
      <c r="J313" s="183">
        <v>486416</v>
      </c>
      <c r="K313" s="183">
        <v>819182</v>
      </c>
      <c r="L313" s="183">
        <v>260176</v>
      </c>
      <c r="M313" s="183">
        <v>285176</v>
      </c>
      <c r="N313" s="183">
        <v>247393</v>
      </c>
      <c r="O313" s="183">
        <v>398182</v>
      </c>
      <c r="P313" s="183">
        <v>329994</v>
      </c>
      <c r="Q313" s="183">
        <v>466681</v>
      </c>
      <c r="R313" s="183">
        <v>542976</v>
      </c>
      <c r="S313" s="183">
        <v>398069</v>
      </c>
      <c r="T313" s="183">
        <v>313693</v>
      </c>
      <c r="U313" s="183">
        <v>487803</v>
      </c>
      <c r="V313" s="183">
        <v>299200</v>
      </c>
      <c r="W313" s="183">
        <v>327935</v>
      </c>
      <c r="X313" s="183">
        <v>359608</v>
      </c>
      <c r="Y313" s="183">
        <v>265266</v>
      </c>
      <c r="Z313" s="183">
        <v>369902</v>
      </c>
      <c r="AA313" s="183">
        <v>342572</v>
      </c>
      <c r="AB313" s="183">
        <v>476959</v>
      </c>
      <c r="AC313" s="183">
        <v>480552</v>
      </c>
      <c r="AD313" s="183">
        <v>316623</v>
      </c>
      <c r="AG313" s="226">
        <f t="shared" si="69"/>
        <v>819182</v>
      </c>
      <c r="AH313" s="226">
        <f t="shared" si="70"/>
        <v>10616</v>
      </c>
      <c r="AI313" s="226">
        <f t="shared" si="76"/>
        <v>8492.7999999999993</v>
      </c>
      <c r="AJ313" s="227">
        <f t="shared" si="71"/>
        <v>0.97021909277078011</v>
      </c>
      <c r="AK313" s="226">
        <f t="shared" si="77"/>
        <v>7962</v>
      </c>
      <c r="AL313" s="227">
        <f t="shared" si="72"/>
        <v>0.97208039947260638</v>
      </c>
      <c r="AN313" s="210" t="b">
        <f t="shared" si="78"/>
        <v>0</v>
      </c>
      <c r="AO313" s="210" t="b">
        <f t="shared" si="84"/>
        <v>0</v>
      </c>
      <c r="AP313" s="211">
        <f t="shared" si="79"/>
        <v>69</v>
      </c>
      <c r="AQ313" s="242">
        <f t="shared" si="80"/>
        <v>9898</v>
      </c>
      <c r="AR313" s="178">
        <v>284</v>
      </c>
      <c r="AS313" s="243">
        <v>0</v>
      </c>
      <c r="AT313" s="242">
        <f t="shared" si="73"/>
        <v>0</v>
      </c>
      <c r="AU313" s="178">
        <v>284</v>
      </c>
      <c r="AV313" s="244">
        <f t="shared" si="74"/>
        <v>8492.7999999999993</v>
      </c>
      <c r="AW313" s="244">
        <f t="shared" si="81"/>
        <v>0</v>
      </c>
      <c r="AX313" s="213">
        <f t="shared" si="75"/>
        <v>0</v>
      </c>
      <c r="AZ313" s="194"/>
      <c r="BA313" s="195" t="s">
        <v>741</v>
      </c>
      <c r="BB313" s="196">
        <v>252100</v>
      </c>
      <c r="BC313" s="197">
        <f>IF(C313="arrendamiento",BB313/Costo!$C$27,'Precios R9 (2023)'!BB313)</f>
        <v>252100</v>
      </c>
      <c r="BD313" s="197">
        <f t="shared" si="82"/>
        <v>47899</v>
      </c>
      <c r="BE313" s="197">
        <f t="shared" si="83"/>
        <v>0</v>
      </c>
    </row>
    <row r="314" spans="1:57" s="181" customFormat="1" ht="18.75" customHeight="1">
      <c r="A314" s="178">
        <v>285</v>
      </c>
      <c r="B314" s="179" t="s">
        <v>232</v>
      </c>
      <c r="C314" s="178" t="s">
        <v>425</v>
      </c>
      <c r="D314" s="183">
        <v>21757</v>
      </c>
      <c r="E314" s="183">
        <v>88912</v>
      </c>
      <c r="F314" s="183">
        <v>51458</v>
      </c>
      <c r="G314" s="183">
        <v>101443</v>
      </c>
      <c r="H314" s="183">
        <v>24865</v>
      </c>
      <c r="I314" s="183">
        <v>54269</v>
      </c>
      <c r="J314" s="183">
        <v>91627</v>
      </c>
      <c r="K314" s="183">
        <v>219277</v>
      </c>
      <c r="L314" s="183">
        <v>39592</v>
      </c>
      <c r="M314" s="183">
        <v>68917</v>
      </c>
      <c r="N314" s="183">
        <v>33271</v>
      </c>
      <c r="O314" s="183">
        <v>30995</v>
      </c>
      <c r="P314" s="183">
        <v>59671</v>
      </c>
      <c r="Q314" s="183">
        <v>53593</v>
      </c>
      <c r="R314" s="183">
        <v>31334</v>
      </c>
      <c r="S314" s="183">
        <v>32239</v>
      </c>
      <c r="T314" s="183">
        <v>227428</v>
      </c>
      <c r="U314" s="183">
        <v>58894</v>
      </c>
      <c r="V314" s="183">
        <v>37223</v>
      </c>
      <c r="W314" s="183">
        <v>41713</v>
      </c>
      <c r="X314" s="183">
        <v>88216</v>
      </c>
      <c r="Y314" s="183">
        <v>32082</v>
      </c>
      <c r="Z314" s="183">
        <v>243208</v>
      </c>
      <c r="AA314" s="183">
        <v>50293</v>
      </c>
      <c r="AB314" s="183">
        <v>54818</v>
      </c>
      <c r="AC314" s="183">
        <v>55186</v>
      </c>
      <c r="AD314" s="183">
        <v>141399</v>
      </c>
      <c r="AG314" s="226">
        <f t="shared" si="69"/>
        <v>243208</v>
      </c>
      <c r="AH314" s="226">
        <f t="shared" si="70"/>
        <v>21757</v>
      </c>
      <c r="AI314" s="226">
        <f t="shared" si="76"/>
        <v>17405.599999999999</v>
      </c>
      <c r="AJ314" s="227">
        <f t="shared" si="71"/>
        <v>0.74744112483131886</v>
      </c>
      <c r="AK314" s="226">
        <f t="shared" si="77"/>
        <v>16317.75</v>
      </c>
      <c r="AL314" s="227">
        <f t="shared" si="72"/>
        <v>0.76322605452936143</v>
      </c>
      <c r="AN314" s="210" t="b">
        <f t="shared" si="78"/>
        <v>0</v>
      </c>
      <c r="AO314" s="210" t="b">
        <f t="shared" si="84"/>
        <v>0</v>
      </c>
      <c r="AP314" s="211">
        <f t="shared" si="79"/>
        <v>69</v>
      </c>
      <c r="AQ314" s="242">
        <f t="shared" si="80"/>
        <v>9898</v>
      </c>
      <c r="AR314" s="178">
        <v>285</v>
      </c>
      <c r="AS314" s="243">
        <v>0</v>
      </c>
      <c r="AT314" s="242">
        <f t="shared" si="73"/>
        <v>0</v>
      </c>
      <c r="AU314" s="178">
        <v>285</v>
      </c>
      <c r="AV314" s="244">
        <f t="shared" si="74"/>
        <v>17405.599999999999</v>
      </c>
      <c r="AW314" s="244">
        <f t="shared" si="81"/>
        <v>0</v>
      </c>
      <c r="AX314" s="213">
        <f t="shared" si="75"/>
        <v>0</v>
      </c>
      <c r="AZ314" s="194"/>
      <c r="BA314" s="195"/>
      <c r="BB314" s="196">
        <v>731092</v>
      </c>
      <c r="BC314" s="197">
        <f>IF(C314="arrendamiento",BB314/Costo!$C$27,'Precios R9 (2023)'!BB314)</f>
        <v>121848.66666666667</v>
      </c>
      <c r="BD314" s="197">
        <f t="shared" si="82"/>
        <v>23151.24666666667</v>
      </c>
      <c r="BE314" s="197">
        <f t="shared" si="83"/>
        <v>0</v>
      </c>
    </row>
    <row r="315" spans="1:57" s="181" customFormat="1" ht="18.75" customHeight="1">
      <c r="A315" s="178">
        <v>286</v>
      </c>
      <c r="B315" s="179" t="s">
        <v>232</v>
      </c>
      <c r="C315" s="178" t="s">
        <v>369</v>
      </c>
      <c r="D315" s="183">
        <v>21757</v>
      </c>
      <c r="E315" s="183">
        <v>711299</v>
      </c>
      <c r="F315" s="183">
        <v>926253</v>
      </c>
      <c r="G315" s="183">
        <v>507213</v>
      </c>
      <c r="H315" s="183">
        <v>24865</v>
      </c>
      <c r="I315" s="183">
        <v>932128</v>
      </c>
      <c r="J315" s="183">
        <v>848400</v>
      </c>
      <c r="K315" s="183">
        <v>1638366</v>
      </c>
      <c r="L315" s="183">
        <v>395920</v>
      </c>
      <c r="M315" s="183">
        <v>827011</v>
      </c>
      <c r="N315" s="183">
        <v>323390</v>
      </c>
      <c r="O315" s="183">
        <v>455195</v>
      </c>
      <c r="P315" s="183">
        <v>716050</v>
      </c>
      <c r="Q315" s="183">
        <v>920519</v>
      </c>
      <c r="R315" s="183">
        <v>752022</v>
      </c>
      <c r="S315" s="183">
        <v>773288</v>
      </c>
      <c r="T315" s="183">
        <v>909712</v>
      </c>
      <c r="U315" s="183">
        <v>471145</v>
      </c>
      <c r="V315" s="183">
        <v>590164</v>
      </c>
      <c r="W315" s="183">
        <v>1001112</v>
      </c>
      <c r="X315" s="183">
        <v>973890</v>
      </c>
      <c r="Y315" s="183">
        <v>769974</v>
      </c>
      <c r="Z315" s="183">
        <v>729624</v>
      </c>
      <c r="AA315" s="183">
        <v>720378</v>
      </c>
      <c r="AB315" s="183">
        <v>943771</v>
      </c>
      <c r="AC315" s="183">
        <v>947875</v>
      </c>
      <c r="AD315" s="183">
        <v>565599</v>
      </c>
      <c r="AG315" s="226">
        <f t="shared" si="69"/>
        <v>1638366</v>
      </c>
      <c r="AH315" s="226">
        <f t="shared" si="70"/>
        <v>21757</v>
      </c>
      <c r="AI315" s="226">
        <f t="shared" si="76"/>
        <v>17405.599999999999</v>
      </c>
      <c r="AJ315" s="227">
        <f t="shared" si="71"/>
        <v>0.97895360521202257</v>
      </c>
      <c r="AK315" s="226">
        <f t="shared" si="77"/>
        <v>16317.75</v>
      </c>
      <c r="AL315" s="227">
        <f t="shared" si="72"/>
        <v>0.98026900488627111</v>
      </c>
      <c r="AN315" s="210" t="b">
        <f t="shared" si="78"/>
        <v>0</v>
      </c>
      <c r="AO315" s="210" t="b">
        <f t="shared" si="84"/>
        <v>0</v>
      </c>
      <c r="AP315" s="211">
        <f t="shared" si="79"/>
        <v>69</v>
      </c>
      <c r="AQ315" s="242">
        <f t="shared" si="80"/>
        <v>9898</v>
      </c>
      <c r="AR315" s="178">
        <v>286</v>
      </c>
      <c r="AS315" s="243">
        <v>0</v>
      </c>
      <c r="AT315" s="242">
        <f t="shared" si="73"/>
        <v>0</v>
      </c>
      <c r="AU315" s="178">
        <v>286</v>
      </c>
      <c r="AV315" s="244">
        <f t="shared" si="74"/>
        <v>17405.599999999999</v>
      </c>
      <c r="AW315" s="244">
        <f t="shared" si="81"/>
        <v>0</v>
      </c>
      <c r="AX315" s="213">
        <f t="shared" si="75"/>
        <v>0</v>
      </c>
      <c r="AZ315" s="194"/>
      <c r="BA315" s="195"/>
      <c r="BB315" s="196">
        <v>731092</v>
      </c>
      <c r="BC315" s="197">
        <f>IF(C315="arrendamiento",BB315/Costo!$C$27,'Precios R9 (2023)'!BB315)</f>
        <v>731092</v>
      </c>
      <c r="BD315" s="197">
        <f t="shared" si="82"/>
        <v>138907.48000000001</v>
      </c>
      <c r="BE315" s="197">
        <f t="shared" si="83"/>
        <v>0</v>
      </c>
    </row>
    <row r="316" spans="1:57" s="181" customFormat="1" ht="18.75" customHeight="1">
      <c r="A316" s="178">
        <v>287</v>
      </c>
      <c r="B316" s="179" t="s">
        <v>233</v>
      </c>
      <c r="C316" s="178" t="s">
        <v>425</v>
      </c>
      <c r="D316" s="183">
        <v>20718</v>
      </c>
      <c r="E316" s="183">
        <v>81503</v>
      </c>
      <c r="F316" s="183">
        <v>30757</v>
      </c>
      <c r="G316" s="183">
        <v>75425</v>
      </c>
      <c r="H316" s="183">
        <v>23677</v>
      </c>
      <c r="I316" s="183">
        <v>54039</v>
      </c>
      <c r="J316" s="183">
        <v>90496</v>
      </c>
      <c r="K316" s="183">
        <v>253900</v>
      </c>
      <c r="L316" s="183">
        <v>75790</v>
      </c>
      <c r="M316" s="183">
        <v>41193</v>
      </c>
      <c r="N316" s="183">
        <v>32954</v>
      </c>
      <c r="O316" s="183">
        <v>36651</v>
      </c>
      <c r="P316" s="183">
        <v>54957</v>
      </c>
      <c r="Q316" s="183">
        <v>53367</v>
      </c>
      <c r="R316" s="183">
        <v>36481</v>
      </c>
      <c r="S316" s="183">
        <v>30316</v>
      </c>
      <c r="T316" s="183">
        <v>135934</v>
      </c>
      <c r="U316" s="183">
        <v>58245</v>
      </c>
      <c r="V316" s="183">
        <v>37066</v>
      </c>
      <c r="W316" s="183">
        <v>27054</v>
      </c>
      <c r="X316" s="183">
        <v>70728</v>
      </c>
      <c r="Y316" s="183">
        <v>42420</v>
      </c>
      <c r="Z316" s="183">
        <v>274316</v>
      </c>
      <c r="AA316" s="183">
        <v>52940</v>
      </c>
      <c r="AB316" s="183">
        <v>54513</v>
      </c>
      <c r="AC316" s="183">
        <v>54953</v>
      </c>
      <c r="AD316" s="183">
        <v>121293</v>
      </c>
      <c r="AG316" s="226">
        <f t="shared" si="69"/>
        <v>274316</v>
      </c>
      <c r="AH316" s="226">
        <f t="shared" si="70"/>
        <v>20718</v>
      </c>
      <c r="AI316" s="226">
        <f t="shared" si="76"/>
        <v>16574.400000000001</v>
      </c>
      <c r="AJ316" s="227">
        <f t="shared" si="71"/>
        <v>0.59764037579200346</v>
      </c>
      <c r="AK316" s="226">
        <f t="shared" si="77"/>
        <v>15538.5</v>
      </c>
      <c r="AL316" s="227">
        <f t="shared" si="72"/>
        <v>0.62278785230500322</v>
      </c>
      <c r="AN316" s="210" t="b">
        <f t="shared" si="78"/>
        <v>0</v>
      </c>
      <c r="AO316" s="210" t="b">
        <f t="shared" si="84"/>
        <v>0</v>
      </c>
      <c r="AP316" s="211">
        <f t="shared" si="79"/>
        <v>69</v>
      </c>
      <c r="AQ316" s="242">
        <f t="shared" si="80"/>
        <v>9898</v>
      </c>
      <c r="AR316" s="178">
        <v>287</v>
      </c>
      <c r="AS316" s="243">
        <v>0</v>
      </c>
      <c r="AT316" s="242">
        <f t="shared" si="73"/>
        <v>0</v>
      </c>
      <c r="AU316" s="178">
        <v>287</v>
      </c>
      <c r="AV316" s="244">
        <f t="shared" si="74"/>
        <v>16574.400000000001</v>
      </c>
      <c r="AW316" s="244">
        <f t="shared" si="81"/>
        <v>0</v>
      </c>
      <c r="AX316" s="213">
        <f t="shared" si="75"/>
        <v>0</v>
      </c>
      <c r="AZ316" s="194"/>
      <c r="BA316" s="195"/>
      <c r="BB316" s="196">
        <v>436975</v>
      </c>
      <c r="BC316" s="197">
        <f>IF(C316="arrendamiento",BB316/Costo!$C$27,'Precios R9 (2023)'!BB316)</f>
        <v>72829.166666666672</v>
      </c>
      <c r="BD316" s="197">
        <f t="shared" si="82"/>
        <v>13837.541666666668</v>
      </c>
      <c r="BE316" s="197">
        <f t="shared" si="83"/>
        <v>0</v>
      </c>
    </row>
    <row r="317" spans="1:57" s="181" customFormat="1" ht="18.75" customHeight="1">
      <c r="A317" s="178">
        <v>288</v>
      </c>
      <c r="B317" s="179" t="s">
        <v>233</v>
      </c>
      <c r="C317" s="178" t="s">
        <v>369</v>
      </c>
      <c r="D317" s="183">
        <v>20718</v>
      </c>
      <c r="E317" s="183">
        <v>652024</v>
      </c>
      <c r="F317" s="183">
        <v>553623</v>
      </c>
      <c r="G317" s="183">
        <v>377125</v>
      </c>
      <c r="H317" s="183">
        <v>23677</v>
      </c>
      <c r="I317" s="183">
        <v>900461</v>
      </c>
      <c r="J317" s="183">
        <v>565600</v>
      </c>
      <c r="K317" s="183">
        <v>1897055</v>
      </c>
      <c r="L317" s="183">
        <v>903829</v>
      </c>
      <c r="M317" s="183">
        <v>494306</v>
      </c>
      <c r="N317" s="183">
        <v>320311</v>
      </c>
      <c r="O317" s="183">
        <v>409947</v>
      </c>
      <c r="P317" s="183">
        <v>659490</v>
      </c>
      <c r="Q317" s="183">
        <v>889247</v>
      </c>
      <c r="R317" s="183">
        <v>875549</v>
      </c>
      <c r="S317" s="183">
        <v>726230</v>
      </c>
      <c r="T317" s="183">
        <v>543737</v>
      </c>
      <c r="U317" s="183">
        <v>757197</v>
      </c>
      <c r="V317" s="183">
        <v>570115</v>
      </c>
      <c r="W317" s="183">
        <v>649309</v>
      </c>
      <c r="X317" s="183">
        <v>1043653</v>
      </c>
      <c r="Y317" s="183">
        <v>764465</v>
      </c>
      <c r="Z317" s="183">
        <v>822948</v>
      </c>
      <c r="AA317" s="183">
        <v>703076</v>
      </c>
      <c r="AB317" s="183">
        <v>908308</v>
      </c>
      <c r="AC317" s="183">
        <v>915675</v>
      </c>
      <c r="AD317" s="183">
        <v>485172</v>
      </c>
      <c r="AG317" s="226">
        <f t="shared" si="69"/>
        <v>1897055</v>
      </c>
      <c r="AH317" s="226">
        <f t="shared" si="70"/>
        <v>20718</v>
      </c>
      <c r="AI317" s="226">
        <f t="shared" si="76"/>
        <v>16574.400000000001</v>
      </c>
      <c r="AJ317" s="227">
        <f t="shared" si="71"/>
        <v>0.96646935299187142</v>
      </c>
      <c r="AK317" s="226">
        <f t="shared" si="77"/>
        <v>15538.5</v>
      </c>
      <c r="AL317" s="227">
        <f t="shared" si="72"/>
        <v>0.96856501842987952</v>
      </c>
      <c r="AN317" s="210" t="b">
        <f t="shared" si="78"/>
        <v>0</v>
      </c>
      <c r="AO317" s="210" t="b">
        <f t="shared" si="84"/>
        <v>0</v>
      </c>
      <c r="AP317" s="211">
        <f t="shared" si="79"/>
        <v>69</v>
      </c>
      <c r="AQ317" s="242">
        <f t="shared" si="80"/>
        <v>9898</v>
      </c>
      <c r="AR317" s="178">
        <v>288</v>
      </c>
      <c r="AS317" s="243">
        <v>0</v>
      </c>
      <c r="AT317" s="242">
        <f t="shared" si="73"/>
        <v>0</v>
      </c>
      <c r="AU317" s="178">
        <v>288</v>
      </c>
      <c r="AV317" s="244">
        <f t="shared" si="74"/>
        <v>16574.400000000001</v>
      </c>
      <c r="AW317" s="244">
        <f t="shared" si="81"/>
        <v>0</v>
      </c>
      <c r="AX317" s="213">
        <f t="shared" si="75"/>
        <v>0</v>
      </c>
      <c r="AZ317" s="194"/>
      <c r="BA317" s="195"/>
      <c r="BB317" s="196">
        <v>436975</v>
      </c>
      <c r="BC317" s="197">
        <f>IF(C317="arrendamiento",BB317/Costo!$C$27,'Precios R9 (2023)'!BB317)</f>
        <v>436975</v>
      </c>
      <c r="BD317" s="197">
        <f t="shared" si="82"/>
        <v>83025.25</v>
      </c>
      <c r="BE317" s="197">
        <f t="shared" si="83"/>
        <v>0</v>
      </c>
    </row>
    <row r="318" spans="1:57" s="181" customFormat="1" ht="18.75" customHeight="1">
      <c r="A318" s="178">
        <v>289</v>
      </c>
      <c r="B318" s="179" t="s">
        <v>234</v>
      </c>
      <c r="C318" s="178" t="s">
        <v>425</v>
      </c>
      <c r="D318" s="183">
        <v>2372</v>
      </c>
      <c r="E318" s="183">
        <v>7382</v>
      </c>
      <c r="F318" s="183">
        <v>3543</v>
      </c>
      <c r="G318" s="183">
        <v>20294</v>
      </c>
      <c r="H318" s="183">
        <v>2710</v>
      </c>
      <c r="I318" s="183">
        <v>10930</v>
      </c>
      <c r="J318" s="183">
        <v>16968</v>
      </c>
      <c r="K318" s="183">
        <v>15003</v>
      </c>
      <c r="L318" s="183">
        <v>4751</v>
      </c>
      <c r="M318" s="183">
        <v>4745</v>
      </c>
      <c r="N318" s="183">
        <v>6329</v>
      </c>
      <c r="O318" s="183">
        <v>6561</v>
      </c>
      <c r="P318" s="183">
        <v>7726</v>
      </c>
      <c r="Q318" s="183">
        <v>10793</v>
      </c>
      <c r="R318" s="183">
        <v>5647</v>
      </c>
      <c r="S318" s="183">
        <v>7466</v>
      </c>
      <c r="T318" s="183">
        <v>15658</v>
      </c>
      <c r="U318" s="183">
        <v>10518</v>
      </c>
      <c r="V318" s="183">
        <v>7497</v>
      </c>
      <c r="W318" s="183">
        <v>2822</v>
      </c>
      <c r="X318" s="183">
        <v>16827</v>
      </c>
      <c r="Y318" s="183">
        <v>7839</v>
      </c>
      <c r="Z318" s="183">
        <v>39875</v>
      </c>
      <c r="AA318" s="183">
        <v>5162</v>
      </c>
      <c r="AB318" s="183">
        <v>11086</v>
      </c>
      <c r="AC318" s="183">
        <v>11114</v>
      </c>
      <c r="AD318" s="183">
        <v>14276</v>
      </c>
      <c r="AG318" s="226">
        <f t="shared" si="69"/>
        <v>39875</v>
      </c>
      <c r="AH318" s="226">
        <f t="shared" si="70"/>
        <v>2372</v>
      </c>
      <c r="AI318" s="226">
        <f t="shared" si="76"/>
        <v>1897.6</v>
      </c>
      <c r="AJ318" s="227">
        <f t="shared" si="71"/>
        <v>0.60008429926238149</v>
      </c>
      <c r="AK318" s="226">
        <f t="shared" si="77"/>
        <v>1779</v>
      </c>
      <c r="AL318" s="227">
        <f t="shared" si="72"/>
        <v>0.62507903055848257</v>
      </c>
      <c r="AN318" s="210" t="b">
        <f t="shared" si="78"/>
        <v>0</v>
      </c>
      <c r="AO318" s="210" t="b">
        <f t="shared" si="84"/>
        <v>0</v>
      </c>
      <c r="AP318" s="211">
        <f t="shared" si="79"/>
        <v>69</v>
      </c>
      <c r="AQ318" s="242">
        <f t="shared" si="80"/>
        <v>9898</v>
      </c>
      <c r="AR318" s="178">
        <v>289</v>
      </c>
      <c r="AS318" s="243">
        <v>0</v>
      </c>
      <c r="AT318" s="242">
        <f t="shared" si="73"/>
        <v>0</v>
      </c>
      <c r="AU318" s="178">
        <v>289</v>
      </c>
      <c r="AV318" s="244">
        <f t="shared" si="74"/>
        <v>1897.6</v>
      </c>
      <c r="AW318" s="244">
        <f t="shared" si="81"/>
        <v>0</v>
      </c>
      <c r="AX318" s="213">
        <f t="shared" si="75"/>
        <v>0</v>
      </c>
      <c r="AZ318" s="194"/>
      <c r="BA318" s="195"/>
      <c r="BB318" s="196">
        <v>50336</v>
      </c>
      <c r="BC318" s="197">
        <f>IF(C318="arrendamiento",BB318/Costo!$C$27,'Precios R9 (2023)'!BB318)</f>
        <v>8389.3333333333339</v>
      </c>
      <c r="BD318" s="197">
        <f t="shared" si="82"/>
        <v>1593.9733333333334</v>
      </c>
      <c r="BE318" s="197">
        <f t="shared" si="83"/>
        <v>0</v>
      </c>
    </row>
    <row r="319" spans="1:57" s="181" customFormat="1" ht="18.75" customHeight="1">
      <c r="A319" s="178">
        <v>290</v>
      </c>
      <c r="B319" s="179" t="s">
        <v>234</v>
      </c>
      <c r="C319" s="178" t="s">
        <v>369</v>
      </c>
      <c r="D319" s="183">
        <v>2372</v>
      </c>
      <c r="E319" s="183">
        <v>59062</v>
      </c>
      <c r="F319" s="183">
        <v>63773</v>
      </c>
      <c r="G319" s="183">
        <v>101469</v>
      </c>
      <c r="H319" s="183">
        <v>2710</v>
      </c>
      <c r="I319" s="183">
        <v>101884</v>
      </c>
      <c r="J319" s="183">
        <v>73528</v>
      </c>
      <c r="K319" s="183">
        <v>112099</v>
      </c>
      <c r="L319" s="183">
        <v>56447</v>
      </c>
      <c r="M319" s="183">
        <v>56940</v>
      </c>
      <c r="N319" s="183">
        <v>61521</v>
      </c>
      <c r="O319" s="183">
        <v>63121</v>
      </c>
      <c r="P319" s="183">
        <v>103844</v>
      </c>
      <c r="Q319" s="183">
        <v>100615</v>
      </c>
      <c r="R319" s="183">
        <v>81311</v>
      </c>
      <c r="S319" s="183">
        <v>89139</v>
      </c>
      <c r="T319" s="183">
        <v>62635</v>
      </c>
      <c r="U319" s="183">
        <v>84133</v>
      </c>
      <c r="V319" s="183">
        <v>64506</v>
      </c>
      <c r="W319" s="183">
        <v>67759</v>
      </c>
      <c r="X319" s="183">
        <v>100960</v>
      </c>
      <c r="Y319" s="183">
        <v>109953</v>
      </c>
      <c r="Z319" s="183">
        <v>79750</v>
      </c>
      <c r="AA319" s="183">
        <v>60787</v>
      </c>
      <c r="AB319" s="183">
        <v>103245</v>
      </c>
      <c r="AC319" s="183">
        <v>103605</v>
      </c>
      <c r="AD319" s="183">
        <v>57103</v>
      </c>
      <c r="AG319" s="226">
        <f t="shared" si="69"/>
        <v>112099</v>
      </c>
      <c r="AH319" s="226">
        <f t="shared" si="70"/>
        <v>2372</v>
      </c>
      <c r="AI319" s="226">
        <f t="shared" si="76"/>
        <v>1897.6</v>
      </c>
      <c r="AJ319" s="227">
        <f t="shared" si="71"/>
        <v>0.96667369160519845</v>
      </c>
      <c r="AK319" s="226">
        <f t="shared" si="77"/>
        <v>1779</v>
      </c>
      <c r="AL319" s="227">
        <f t="shared" si="72"/>
        <v>0.96875658587987357</v>
      </c>
      <c r="AN319" s="210" t="b">
        <f t="shared" si="78"/>
        <v>0</v>
      </c>
      <c r="AO319" s="210" t="b">
        <f t="shared" si="84"/>
        <v>0</v>
      </c>
      <c r="AP319" s="211">
        <f t="shared" si="79"/>
        <v>69</v>
      </c>
      <c r="AQ319" s="242">
        <f t="shared" si="80"/>
        <v>9898</v>
      </c>
      <c r="AR319" s="178">
        <v>290</v>
      </c>
      <c r="AS319" s="243">
        <v>0</v>
      </c>
      <c r="AT319" s="242">
        <f t="shared" si="73"/>
        <v>0</v>
      </c>
      <c r="AU319" s="178">
        <v>290</v>
      </c>
      <c r="AV319" s="244">
        <f t="shared" si="74"/>
        <v>1897.6</v>
      </c>
      <c r="AW319" s="244">
        <f t="shared" si="81"/>
        <v>0</v>
      </c>
      <c r="AX319" s="213">
        <f t="shared" si="75"/>
        <v>0</v>
      </c>
      <c r="AZ319" s="194"/>
      <c r="BA319" s="195"/>
      <c r="BB319" s="196">
        <v>50336</v>
      </c>
      <c r="BC319" s="197">
        <f>IF(C319="arrendamiento",BB319/Costo!$C$27,'Precios R9 (2023)'!BB319)</f>
        <v>50336</v>
      </c>
      <c r="BD319" s="197">
        <f t="shared" si="82"/>
        <v>9563.84</v>
      </c>
      <c r="BE319" s="197">
        <f t="shared" si="83"/>
        <v>0</v>
      </c>
    </row>
    <row r="320" spans="1:57" s="181" customFormat="1" ht="18.75" customHeight="1">
      <c r="A320" s="178">
        <v>291</v>
      </c>
      <c r="B320" s="179" t="s">
        <v>235</v>
      </c>
      <c r="C320" s="178" t="s">
        <v>425</v>
      </c>
      <c r="D320" s="183">
        <v>5618</v>
      </c>
      <c r="E320" s="183">
        <v>18273</v>
      </c>
      <c r="F320" s="183">
        <v>9502</v>
      </c>
      <c r="G320" s="183">
        <v>54377</v>
      </c>
      <c r="H320" s="183">
        <v>6421</v>
      </c>
      <c r="I320" s="183">
        <v>15246</v>
      </c>
      <c r="J320" s="183">
        <v>26018</v>
      </c>
      <c r="K320" s="183">
        <v>43924</v>
      </c>
      <c r="L320" s="183">
        <v>14140</v>
      </c>
      <c r="M320" s="183">
        <v>9505</v>
      </c>
      <c r="N320" s="183">
        <v>12516</v>
      </c>
      <c r="O320" s="183">
        <v>11199</v>
      </c>
      <c r="P320" s="183">
        <v>28280</v>
      </c>
      <c r="Q320" s="183">
        <v>15055</v>
      </c>
      <c r="R320" s="183">
        <v>10369</v>
      </c>
      <c r="S320" s="183">
        <v>6108</v>
      </c>
      <c r="T320" s="183">
        <v>31369</v>
      </c>
      <c r="U320" s="183">
        <v>21634</v>
      </c>
      <c r="V320" s="183">
        <v>10457</v>
      </c>
      <c r="W320" s="183">
        <v>7064</v>
      </c>
      <c r="X320" s="183">
        <v>23567</v>
      </c>
      <c r="Y320" s="183">
        <v>16200</v>
      </c>
      <c r="Z320" s="183">
        <v>35633</v>
      </c>
      <c r="AA320" s="183">
        <v>14294</v>
      </c>
      <c r="AB320" s="183">
        <v>15407</v>
      </c>
      <c r="AC320" s="183">
        <v>15503</v>
      </c>
      <c r="AD320" s="183">
        <v>28252</v>
      </c>
      <c r="AG320" s="226">
        <f t="shared" si="69"/>
        <v>54377</v>
      </c>
      <c r="AH320" s="226">
        <f t="shared" si="70"/>
        <v>5618</v>
      </c>
      <c r="AI320" s="226">
        <f t="shared" si="76"/>
        <v>4494.3999999999996</v>
      </c>
      <c r="AJ320" s="227">
        <f t="shared" si="71"/>
        <v>0.52715412940557604</v>
      </c>
      <c r="AK320" s="226">
        <f t="shared" si="77"/>
        <v>4213.5</v>
      </c>
      <c r="AL320" s="227">
        <f t="shared" si="72"/>
        <v>0.55670699631772758</v>
      </c>
      <c r="AN320" s="210" t="b">
        <f t="shared" si="78"/>
        <v>0</v>
      </c>
      <c r="AO320" s="210" t="b">
        <f t="shared" si="84"/>
        <v>0</v>
      </c>
      <c r="AP320" s="211">
        <f t="shared" si="79"/>
        <v>69</v>
      </c>
      <c r="AQ320" s="242">
        <f t="shared" si="80"/>
        <v>9898</v>
      </c>
      <c r="AR320" s="178">
        <v>291</v>
      </c>
      <c r="AS320" s="243">
        <v>0</v>
      </c>
      <c r="AT320" s="242">
        <f t="shared" si="73"/>
        <v>0</v>
      </c>
      <c r="AU320" s="178">
        <v>291</v>
      </c>
      <c r="AV320" s="244">
        <f t="shared" si="74"/>
        <v>4494.3999999999996</v>
      </c>
      <c r="AW320" s="244">
        <f t="shared" si="81"/>
        <v>0</v>
      </c>
      <c r="AX320" s="213">
        <f t="shared" si="75"/>
        <v>0</v>
      </c>
      <c r="AZ320" s="194"/>
      <c r="BA320" s="195"/>
      <c r="BB320" s="196">
        <v>100840</v>
      </c>
      <c r="BC320" s="197">
        <f>IF(C320="arrendamiento",BB320/Costo!$C$27,'Precios R9 (2023)'!BB320)</f>
        <v>16806.666666666668</v>
      </c>
      <c r="BD320" s="197">
        <f t="shared" si="82"/>
        <v>3193.2666666666669</v>
      </c>
      <c r="BE320" s="197">
        <f t="shared" si="83"/>
        <v>0</v>
      </c>
    </row>
    <row r="321" spans="1:57" s="181" customFormat="1" ht="18.75" customHeight="1">
      <c r="A321" s="178">
        <v>292</v>
      </c>
      <c r="B321" s="179" t="s">
        <v>235</v>
      </c>
      <c r="C321" s="178" t="s">
        <v>369</v>
      </c>
      <c r="D321" s="183">
        <v>5618</v>
      </c>
      <c r="E321" s="183">
        <v>146187</v>
      </c>
      <c r="F321" s="183">
        <v>171037</v>
      </c>
      <c r="G321" s="183">
        <v>271884</v>
      </c>
      <c r="H321" s="183">
        <v>6421</v>
      </c>
      <c r="I321" s="183">
        <v>228592</v>
      </c>
      <c r="J321" s="183">
        <v>316736</v>
      </c>
      <c r="K321" s="183">
        <v>328191</v>
      </c>
      <c r="L321" s="183">
        <v>169567</v>
      </c>
      <c r="M321" s="183">
        <v>114070</v>
      </c>
      <c r="N321" s="183">
        <v>121648</v>
      </c>
      <c r="O321" s="183">
        <v>98867</v>
      </c>
      <c r="P321" s="183">
        <v>169680</v>
      </c>
      <c r="Q321" s="183">
        <v>225743</v>
      </c>
      <c r="R321" s="183">
        <v>149318</v>
      </c>
      <c r="S321" s="183">
        <v>145699</v>
      </c>
      <c r="T321" s="183">
        <v>125477</v>
      </c>
      <c r="U321" s="183">
        <v>151439</v>
      </c>
      <c r="V321" s="183">
        <v>144729</v>
      </c>
      <c r="W321" s="183">
        <v>169567</v>
      </c>
      <c r="X321" s="183">
        <v>141400</v>
      </c>
      <c r="Y321" s="183">
        <v>206161</v>
      </c>
      <c r="Z321" s="183">
        <v>71266</v>
      </c>
      <c r="AA321" s="183">
        <v>173330</v>
      </c>
      <c r="AB321" s="183">
        <v>232156</v>
      </c>
      <c r="AC321" s="183">
        <v>232453</v>
      </c>
      <c r="AD321" s="183">
        <v>113007</v>
      </c>
      <c r="AG321" s="226">
        <f t="shared" si="69"/>
        <v>328191</v>
      </c>
      <c r="AH321" s="226">
        <f t="shared" si="70"/>
        <v>5618</v>
      </c>
      <c r="AI321" s="226">
        <f t="shared" si="76"/>
        <v>4494.3999999999996</v>
      </c>
      <c r="AJ321" s="227">
        <f t="shared" si="71"/>
        <v>0.96059963180503205</v>
      </c>
      <c r="AK321" s="226">
        <f t="shared" si="77"/>
        <v>4213.5</v>
      </c>
      <c r="AL321" s="227">
        <f t="shared" si="72"/>
        <v>0.96306215481721746</v>
      </c>
      <c r="AN321" s="210" t="b">
        <f t="shared" si="78"/>
        <v>0</v>
      </c>
      <c r="AO321" s="210" t="b">
        <f t="shared" si="84"/>
        <v>0</v>
      </c>
      <c r="AP321" s="211">
        <f t="shared" si="79"/>
        <v>69</v>
      </c>
      <c r="AQ321" s="242">
        <f t="shared" si="80"/>
        <v>9898</v>
      </c>
      <c r="AR321" s="178">
        <v>292</v>
      </c>
      <c r="AS321" s="243">
        <v>0</v>
      </c>
      <c r="AT321" s="242">
        <f t="shared" si="73"/>
        <v>0</v>
      </c>
      <c r="AU321" s="178">
        <v>292</v>
      </c>
      <c r="AV321" s="244">
        <f t="shared" si="74"/>
        <v>4494.3999999999996</v>
      </c>
      <c r="AW321" s="244">
        <f t="shared" si="81"/>
        <v>0</v>
      </c>
      <c r="AX321" s="213">
        <f t="shared" si="75"/>
        <v>0</v>
      </c>
      <c r="AZ321" s="194"/>
      <c r="BA321" s="195"/>
      <c r="BB321" s="196">
        <v>100840</v>
      </c>
      <c r="BC321" s="197">
        <f>IF(C321="arrendamiento",BB321/Costo!$C$27,'Precios R9 (2023)'!BB321)</f>
        <v>100840</v>
      </c>
      <c r="BD321" s="197">
        <f t="shared" si="82"/>
        <v>19159.599999999999</v>
      </c>
      <c r="BE321" s="197">
        <f t="shared" si="83"/>
        <v>0</v>
      </c>
    </row>
    <row r="322" spans="1:57" s="181" customFormat="1" ht="18.75" customHeight="1">
      <c r="A322" s="178">
        <v>293</v>
      </c>
      <c r="B322" s="179" t="s">
        <v>236</v>
      </c>
      <c r="C322" s="178" t="s">
        <v>425</v>
      </c>
      <c r="D322" s="183">
        <v>10963</v>
      </c>
      <c r="E322" s="183">
        <v>28943</v>
      </c>
      <c r="F322" s="183">
        <v>7215</v>
      </c>
      <c r="G322" s="183">
        <v>98168</v>
      </c>
      <c r="H322" s="183">
        <v>12529</v>
      </c>
      <c r="I322" s="183">
        <v>53131</v>
      </c>
      <c r="J322" s="183">
        <v>39592</v>
      </c>
      <c r="K322" s="183">
        <v>76170</v>
      </c>
      <c r="L322" s="183">
        <v>40271</v>
      </c>
      <c r="M322" s="183">
        <v>15836</v>
      </c>
      <c r="N322" s="183">
        <v>15359</v>
      </c>
      <c r="O322" s="183">
        <v>21945</v>
      </c>
      <c r="P322" s="183">
        <v>40497</v>
      </c>
      <c r="Q322" s="183">
        <v>52470</v>
      </c>
      <c r="R322" s="183">
        <v>13009</v>
      </c>
      <c r="S322" s="183">
        <v>25000</v>
      </c>
      <c r="T322" s="183">
        <v>52257</v>
      </c>
      <c r="U322" s="183">
        <v>46741</v>
      </c>
      <c r="V322" s="183">
        <v>36443</v>
      </c>
      <c r="W322" s="183">
        <v>10412</v>
      </c>
      <c r="X322" s="183">
        <v>23793</v>
      </c>
      <c r="Y322" s="183">
        <v>26483</v>
      </c>
      <c r="Z322" s="183">
        <v>147056</v>
      </c>
      <c r="AA322" s="183">
        <v>17206</v>
      </c>
      <c r="AB322" s="183">
        <v>53834</v>
      </c>
      <c r="AC322" s="183">
        <v>54028</v>
      </c>
      <c r="AD322" s="183">
        <v>10050</v>
      </c>
      <c r="AG322" s="226">
        <f t="shared" si="69"/>
        <v>147056</v>
      </c>
      <c r="AH322" s="226">
        <f t="shared" si="70"/>
        <v>7215</v>
      </c>
      <c r="AI322" s="226">
        <f t="shared" si="76"/>
        <v>5772</v>
      </c>
      <c r="AJ322" s="227">
        <f t="shared" si="71"/>
        <v>0.63551401869158886</v>
      </c>
      <c r="AK322" s="226">
        <f t="shared" si="77"/>
        <v>5411.25</v>
      </c>
      <c r="AL322" s="227">
        <f t="shared" si="72"/>
        <v>0.65829439252336441</v>
      </c>
      <c r="AN322" s="210" t="b">
        <f t="shared" si="78"/>
        <v>0</v>
      </c>
      <c r="AO322" s="210" t="b">
        <f t="shared" si="84"/>
        <v>0</v>
      </c>
      <c r="AP322" s="211">
        <f t="shared" si="79"/>
        <v>69</v>
      </c>
      <c r="AQ322" s="242">
        <f t="shared" si="80"/>
        <v>9898</v>
      </c>
      <c r="AR322" s="178">
        <v>293</v>
      </c>
      <c r="AS322" s="243">
        <v>0</v>
      </c>
      <c r="AT322" s="242">
        <f t="shared" si="73"/>
        <v>0</v>
      </c>
      <c r="AU322" s="178">
        <v>293</v>
      </c>
      <c r="AV322" s="244">
        <f t="shared" si="74"/>
        <v>5772</v>
      </c>
      <c r="AW322" s="244">
        <f t="shared" si="81"/>
        <v>0</v>
      </c>
      <c r="AX322" s="213">
        <f t="shared" si="75"/>
        <v>0</v>
      </c>
      <c r="AZ322" s="194"/>
      <c r="BA322" s="195"/>
      <c r="BB322" s="196">
        <v>167983</v>
      </c>
      <c r="BC322" s="197">
        <f>IF(C322="arrendamiento",BB322/Costo!$C$27,'Precios R9 (2023)'!BB322)</f>
        <v>27997.166666666668</v>
      </c>
      <c r="BD322" s="197">
        <f t="shared" si="82"/>
        <v>5319.461666666667</v>
      </c>
      <c r="BE322" s="197">
        <f t="shared" si="83"/>
        <v>0</v>
      </c>
    </row>
    <row r="323" spans="1:57" s="181" customFormat="1" ht="18.75" customHeight="1">
      <c r="A323" s="178">
        <v>294</v>
      </c>
      <c r="B323" s="179" t="s">
        <v>236</v>
      </c>
      <c r="C323" s="178" t="s">
        <v>369</v>
      </c>
      <c r="D323" s="183">
        <v>10963</v>
      </c>
      <c r="E323" s="183">
        <v>231546</v>
      </c>
      <c r="F323" s="183">
        <v>259724</v>
      </c>
      <c r="G323" s="183">
        <v>490837</v>
      </c>
      <c r="H323" s="183">
        <v>12529</v>
      </c>
      <c r="I323" s="183">
        <v>637570</v>
      </c>
      <c r="J323" s="183">
        <v>486416</v>
      </c>
      <c r="K323" s="183">
        <v>569117</v>
      </c>
      <c r="L323" s="183">
        <v>242077</v>
      </c>
      <c r="M323" s="183">
        <v>190022</v>
      </c>
      <c r="N323" s="183">
        <v>149298</v>
      </c>
      <c r="O323" s="183">
        <v>231217</v>
      </c>
      <c r="P323" s="183">
        <v>486416</v>
      </c>
      <c r="Q323" s="183">
        <v>629629</v>
      </c>
      <c r="R323" s="183">
        <v>312211</v>
      </c>
      <c r="S323" s="183">
        <v>599649</v>
      </c>
      <c r="T323" s="183">
        <v>209030</v>
      </c>
      <c r="U323" s="183">
        <v>420665</v>
      </c>
      <c r="V323" s="183">
        <v>403670</v>
      </c>
      <c r="W323" s="183">
        <v>249882</v>
      </c>
      <c r="X323" s="183">
        <v>282800</v>
      </c>
      <c r="Y323" s="183">
        <v>337098</v>
      </c>
      <c r="Z323" s="183">
        <v>441168</v>
      </c>
      <c r="AA323" s="183">
        <v>255266</v>
      </c>
      <c r="AB323" s="183">
        <v>647046</v>
      </c>
      <c r="AC323" s="183">
        <v>648343</v>
      </c>
      <c r="AD323" s="183">
        <v>40197</v>
      </c>
      <c r="AG323" s="226">
        <f t="shared" si="69"/>
        <v>648343</v>
      </c>
      <c r="AH323" s="226">
        <f t="shared" si="70"/>
        <v>10963</v>
      </c>
      <c r="AI323" s="226">
        <f t="shared" si="76"/>
        <v>8770.4</v>
      </c>
      <c r="AJ323" s="227">
        <f t="shared" si="71"/>
        <v>0.95384534422330047</v>
      </c>
      <c r="AK323" s="226">
        <f t="shared" si="77"/>
        <v>8222.25</v>
      </c>
      <c r="AL323" s="227">
        <f t="shared" si="72"/>
        <v>0.95673001020934423</v>
      </c>
      <c r="AN323" s="210" t="b">
        <f t="shared" si="78"/>
        <v>0</v>
      </c>
      <c r="AO323" s="210" t="b">
        <f t="shared" si="84"/>
        <v>0</v>
      </c>
      <c r="AP323" s="211">
        <f t="shared" si="79"/>
        <v>69</v>
      </c>
      <c r="AQ323" s="242">
        <f t="shared" si="80"/>
        <v>9898</v>
      </c>
      <c r="AR323" s="178">
        <v>294</v>
      </c>
      <c r="AS323" s="243">
        <v>0</v>
      </c>
      <c r="AT323" s="242">
        <f t="shared" si="73"/>
        <v>0</v>
      </c>
      <c r="AU323" s="178">
        <v>294</v>
      </c>
      <c r="AV323" s="244">
        <f t="shared" si="74"/>
        <v>8770.4</v>
      </c>
      <c r="AW323" s="244">
        <f t="shared" si="81"/>
        <v>0</v>
      </c>
      <c r="AX323" s="213">
        <f t="shared" si="75"/>
        <v>0</v>
      </c>
      <c r="AZ323" s="194"/>
      <c r="BA323" s="195"/>
      <c r="BB323" s="196">
        <v>167983</v>
      </c>
      <c r="BC323" s="197">
        <f>IF(C323="arrendamiento",BB323/Costo!$C$27,'Precios R9 (2023)'!BB323)</f>
        <v>167983</v>
      </c>
      <c r="BD323" s="197">
        <f t="shared" si="82"/>
        <v>31916.77</v>
      </c>
      <c r="BE323" s="197">
        <f t="shared" si="83"/>
        <v>0</v>
      </c>
    </row>
    <row r="324" spans="1:57" s="181" customFormat="1" ht="18.75" customHeight="1">
      <c r="A324" s="178">
        <v>295</v>
      </c>
      <c r="B324" s="179" t="s">
        <v>237</v>
      </c>
      <c r="C324" s="178" t="s">
        <v>425</v>
      </c>
      <c r="D324" s="183">
        <v>17812</v>
      </c>
      <c r="E324" s="183">
        <v>45372</v>
      </c>
      <c r="F324" s="183">
        <v>10558</v>
      </c>
      <c r="G324" s="183">
        <v>146268</v>
      </c>
      <c r="H324" s="183">
        <v>20357</v>
      </c>
      <c r="I324" s="183">
        <v>57684</v>
      </c>
      <c r="J324" s="183">
        <v>48642</v>
      </c>
      <c r="K324" s="183">
        <v>103868</v>
      </c>
      <c r="L324" s="183">
        <v>43438</v>
      </c>
      <c r="M324" s="183">
        <v>26133</v>
      </c>
      <c r="N324" s="183">
        <v>35005</v>
      </c>
      <c r="O324" s="183">
        <v>28280</v>
      </c>
      <c r="P324" s="183">
        <v>47510</v>
      </c>
      <c r="Q324" s="183">
        <v>56966</v>
      </c>
      <c r="R324" s="183">
        <v>22845</v>
      </c>
      <c r="S324" s="183">
        <v>27828</v>
      </c>
      <c r="T324" s="183">
        <v>86239</v>
      </c>
      <c r="U324" s="183">
        <v>42067</v>
      </c>
      <c r="V324" s="183">
        <v>39566</v>
      </c>
      <c r="W324" s="183">
        <v>13899</v>
      </c>
      <c r="X324" s="183">
        <v>47133</v>
      </c>
      <c r="Y324" s="183">
        <v>33710</v>
      </c>
      <c r="Z324" s="183">
        <v>164024</v>
      </c>
      <c r="AA324" s="183">
        <v>21176</v>
      </c>
      <c r="AB324" s="183">
        <v>58494</v>
      </c>
      <c r="AC324" s="183">
        <v>58660</v>
      </c>
      <c r="AD324" s="183">
        <v>12427</v>
      </c>
      <c r="AG324" s="226">
        <f t="shared" si="69"/>
        <v>164024</v>
      </c>
      <c r="AH324" s="226">
        <f t="shared" si="70"/>
        <v>10558</v>
      </c>
      <c r="AI324" s="226">
        <f t="shared" si="76"/>
        <v>8446.4</v>
      </c>
      <c r="AJ324" s="227">
        <f t="shared" si="71"/>
        <v>0.67679179581372217</v>
      </c>
      <c r="AK324" s="226">
        <f t="shared" si="77"/>
        <v>7918.5</v>
      </c>
      <c r="AL324" s="227">
        <f t="shared" si="72"/>
        <v>0.69699230857536443</v>
      </c>
      <c r="AN324" s="210" t="b">
        <f t="shared" si="78"/>
        <v>0</v>
      </c>
      <c r="AO324" s="210" t="b">
        <f t="shared" si="84"/>
        <v>0</v>
      </c>
      <c r="AP324" s="211">
        <f t="shared" si="79"/>
        <v>69</v>
      </c>
      <c r="AQ324" s="242">
        <f t="shared" si="80"/>
        <v>9898</v>
      </c>
      <c r="AR324" s="178">
        <v>295</v>
      </c>
      <c r="AS324" s="243">
        <v>0</v>
      </c>
      <c r="AT324" s="242">
        <f t="shared" si="73"/>
        <v>0</v>
      </c>
      <c r="AU324" s="178">
        <v>295</v>
      </c>
      <c r="AV324" s="244">
        <f t="shared" si="74"/>
        <v>8446.4</v>
      </c>
      <c r="AW324" s="244">
        <f t="shared" si="81"/>
        <v>0</v>
      </c>
      <c r="AX324" s="213">
        <f t="shared" si="75"/>
        <v>0</v>
      </c>
      <c r="AZ324" s="194"/>
      <c r="BA324" s="195"/>
      <c r="BB324" s="196">
        <v>277227</v>
      </c>
      <c r="BC324" s="197">
        <f>IF(C324="arrendamiento",BB324/Costo!$C$27,'Precios R9 (2023)'!BB324)</f>
        <v>46204.5</v>
      </c>
      <c r="BD324" s="197">
        <f t="shared" si="82"/>
        <v>8778.8549999999996</v>
      </c>
      <c r="BE324" s="197">
        <f t="shared" si="83"/>
        <v>0</v>
      </c>
    </row>
    <row r="325" spans="1:57" s="181" customFormat="1" ht="18.75" customHeight="1">
      <c r="A325" s="178">
        <v>296</v>
      </c>
      <c r="B325" s="179" t="s">
        <v>237</v>
      </c>
      <c r="C325" s="178" t="s">
        <v>369</v>
      </c>
      <c r="D325" s="183">
        <v>17812</v>
      </c>
      <c r="E325" s="183">
        <v>362981</v>
      </c>
      <c r="F325" s="183">
        <v>380083</v>
      </c>
      <c r="G325" s="183">
        <v>731336</v>
      </c>
      <c r="H325" s="183">
        <v>20357</v>
      </c>
      <c r="I325" s="183">
        <v>692220</v>
      </c>
      <c r="J325" s="183">
        <v>656096</v>
      </c>
      <c r="K325" s="183">
        <v>776068</v>
      </c>
      <c r="L325" s="183">
        <v>520352</v>
      </c>
      <c r="M325" s="183">
        <v>313599</v>
      </c>
      <c r="N325" s="183">
        <v>340253</v>
      </c>
      <c r="O325" s="183">
        <v>382346</v>
      </c>
      <c r="P325" s="183">
        <v>533926</v>
      </c>
      <c r="Q325" s="183">
        <v>683598</v>
      </c>
      <c r="R325" s="183">
        <v>548270</v>
      </c>
      <c r="S325" s="183">
        <v>665259</v>
      </c>
      <c r="T325" s="183">
        <v>344959</v>
      </c>
      <c r="U325" s="183">
        <v>504798</v>
      </c>
      <c r="V325" s="183">
        <v>438270</v>
      </c>
      <c r="W325" s="183">
        <v>333591</v>
      </c>
      <c r="X325" s="183">
        <v>565600</v>
      </c>
      <c r="Y325" s="183">
        <v>366509</v>
      </c>
      <c r="Z325" s="183">
        <v>492072</v>
      </c>
      <c r="AA325" s="183">
        <v>376626</v>
      </c>
      <c r="AB325" s="183">
        <v>698539</v>
      </c>
      <c r="AC325" s="183">
        <v>703914</v>
      </c>
      <c r="AD325" s="183">
        <v>49709</v>
      </c>
      <c r="AG325" s="226">
        <f t="shared" si="69"/>
        <v>776068</v>
      </c>
      <c r="AH325" s="226">
        <f t="shared" si="70"/>
        <v>17812</v>
      </c>
      <c r="AI325" s="226">
        <f t="shared" si="76"/>
        <v>14249.6</v>
      </c>
      <c r="AJ325" s="227">
        <f t="shared" si="71"/>
        <v>0.95456107959527936</v>
      </c>
      <c r="AK325" s="226">
        <f t="shared" si="77"/>
        <v>13359</v>
      </c>
      <c r="AL325" s="227">
        <f t="shared" si="72"/>
        <v>0.95740101212057438</v>
      </c>
      <c r="AN325" s="210" t="b">
        <f t="shared" si="78"/>
        <v>0</v>
      </c>
      <c r="AO325" s="210" t="b">
        <f t="shared" si="84"/>
        <v>0</v>
      </c>
      <c r="AP325" s="211">
        <f t="shared" si="79"/>
        <v>69</v>
      </c>
      <c r="AQ325" s="242">
        <f t="shared" si="80"/>
        <v>9898</v>
      </c>
      <c r="AR325" s="178">
        <v>296</v>
      </c>
      <c r="AS325" s="243">
        <v>0</v>
      </c>
      <c r="AT325" s="242">
        <f t="shared" si="73"/>
        <v>0</v>
      </c>
      <c r="AU325" s="178">
        <v>296</v>
      </c>
      <c r="AV325" s="244">
        <f t="shared" si="74"/>
        <v>14249.6</v>
      </c>
      <c r="AW325" s="244">
        <f t="shared" si="81"/>
        <v>0</v>
      </c>
      <c r="AX325" s="213">
        <f t="shared" si="75"/>
        <v>0</v>
      </c>
      <c r="AZ325" s="194"/>
      <c r="BA325" s="195"/>
      <c r="BB325" s="196">
        <v>277227</v>
      </c>
      <c r="BC325" s="197">
        <f>IF(C325="arrendamiento",BB325/Costo!$C$27,'Precios R9 (2023)'!BB325)</f>
        <v>277227</v>
      </c>
      <c r="BD325" s="197">
        <f t="shared" si="82"/>
        <v>52673.13</v>
      </c>
      <c r="BE325" s="197">
        <f t="shared" si="83"/>
        <v>0</v>
      </c>
    </row>
    <row r="326" spans="1:57" s="181" customFormat="1" ht="18.75" customHeight="1">
      <c r="A326" s="178">
        <v>297</v>
      </c>
      <c r="B326" s="179" t="s">
        <v>238</v>
      </c>
      <c r="C326" s="178" t="s">
        <v>425</v>
      </c>
      <c r="D326" s="183">
        <v>18367</v>
      </c>
      <c r="E326" s="183">
        <v>77798</v>
      </c>
      <c r="F326" s="183">
        <v>9156</v>
      </c>
      <c r="G326" s="183">
        <v>133149</v>
      </c>
      <c r="H326" s="183">
        <v>20991</v>
      </c>
      <c r="I326" s="183">
        <v>61935</v>
      </c>
      <c r="J326" s="183">
        <v>56560</v>
      </c>
      <c r="K326" s="183">
        <v>316891</v>
      </c>
      <c r="L326" s="183">
        <v>43438</v>
      </c>
      <c r="M326" s="183">
        <v>24524</v>
      </c>
      <c r="N326" s="183">
        <v>23756</v>
      </c>
      <c r="O326" s="183">
        <v>29411</v>
      </c>
      <c r="P326" s="183">
        <v>49773</v>
      </c>
      <c r="Q326" s="183">
        <v>61164</v>
      </c>
      <c r="R326" s="183">
        <v>31097</v>
      </c>
      <c r="S326" s="183">
        <v>20475</v>
      </c>
      <c r="T326" s="183">
        <v>80931</v>
      </c>
      <c r="U326" s="183">
        <v>52860</v>
      </c>
      <c r="V326" s="183">
        <v>42481</v>
      </c>
      <c r="W326" s="183">
        <v>16161</v>
      </c>
      <c r="X326" s="183">
        <v>38593</v>
      </c>
      <c r="Y326" s="183">
        <v>48970</v>
      </c>
      <c r="Z326" s="183">
        <v>161196</v>
      </c>
      <c r="AA326" s="183">
        <v>27794</v>
      </c>
      <c r="AB326" s="183">
        <v>62838</v>
      </c>
      <c r="AC326" s="183">
        <v>62982</v>
      </c>
      <c r="AD326" s="183">
        <v>14241</v>
      </c>
      <c r="AG326" s="226">
        <f t="shared" si="69"/>
        <v>316891</v>
      </c>
      <c r="AH326" s="226">
        <f t="shared" si="70"/>
        <v>9156</v>
      </c>
      <c r="AI326" s="226">
        <f t="shared" si="76"/>
        <v>7324.8</v>
      </c>
      <c r="AJ326" s="227">
        <f t="shared" si="71"/>
        <v>0.70132115478714729</v>
      </c>
      <c r="AK326" s="226">
        <f t="shared" si="77"/>
        <v>6867</v>
      </c>
      <c r="AL326" s="227">
        <f t="shared" si="72"/>
        <v>0.71998858261295062</v>
      </c>
      <c r="AN326" s="210" t="b">
        <f t="shared" si="78"/>
        <v>0</v>
      </c>
      <c r="AO326" s="210" t="b">
        <f t="shared" si="84"/>
        <v>0</v>
      </c>
      <c r="AP326" s="211">
        <f t="shared" si="79"/>
        <v>69</v>
      </c>
      <c r="AQ326" s="242">
        <f t="shared" si="80"/>
        <v>9898</v>
      </c>
      <c r="AR326" s="178">
        <v>297</v>
      </c>
      <c r="AS326" s="243">
        <v>0</v>
      </c>
      <c r="AT326" s="242">
        <f t="shared" si="73"/>
        <v>0</v>
      </c>
      <c r="AU326" s="178">
        <v>297</v>
      </c>
      <c r="AV326" s="244">
        <f t="shared" si="74"/>
        <v>7324.8</v>
      </c>
      <c r="AW326" s="244">
        <f t="shared" si="81"/>
        <v>0</v>
      </c>
      <c r="AX326" s="213">
        <f t="shared" si="75"/>
        <v>0</v>
      </c>
      <c r="AZ326" s="194"/>
      <c r="BA326" s="195" t="s">
        <v>742</v>
      </c>
      <c r="BB326" s="196">
        <v>260160</v>
      </c>
      <c r="BC326" s="197">
        <f>IF(C326="arrendamiento",BB326/Costo!$C$27,'Precios R9 (2023)'!BB326)</f>
        <v>43360</v>
      </c>
      <c r="BD326" s="197">
        <f t="shared" si="82"/>
        <v>8238.4</v>
      </c>
      <c r="BE326" s="197">
        <f t="shared" si="83"/>
        <v>0</v>
      </c>
    </row>
    <row r="327" spans="1:57" s="181" customFormat="1" ht="18.75" customHeight="1">
      <c r="A327" s="178">
        <v>298</v>
      </c>
      <c r="B327" s="179" t="s">
        <v>238</v>
      </c>
      <c r="C327" s="178" t="s">
        <v>369</v>
      </c>
      <c r="D327" s="183">
        <v>18367</v>
      </c>
      <c r="E327" s="183">
        <v>622386</v>
      </c>
      <c r="F327" s="183">
        <v>329608</v>
      </c>
      <c r="G327" s="183">
        <v>665744</v>
      </c>
      <c r="H327" s="183">
        <v>20991</v>
      </c>
      <c r="I327" s="183">
        <v>765085</v>
      </c>
      <c r="J327" s="183">
        <v>656096</v>
      </c>
      <c r="K327" s="183">
        <v>2367697</v>
      </c>
      <c r="L327" s="183">
        <v>520352</v>
      </c>
      <c r="M327" s="183">
        <v>294293</v>
      </c>
      <c r="N327" s="183">
        <v>230916</v>
      </c>
      <c r="O327" s="183">
        <v>337098</v>
      </c>
      <c r="P327" s="183">
        <v>558813</v>
      </c>
      <c r="Q327" s="183">
        <v>755556</v>
      </c>
      <c r="R327" s="183">
        <v>746321</v>
      </c>
      <c r="S327" s="183">
        <v>490036</v>
      </c>
      <c r="T327" s="183">
        <v>323722</v>
      </c>
      <c r="U327" s="183">
        <v>504798</v>
      </c>
      <c r="V327" s="183">
        <v>484403</v>
      </c>
      <c r="W327" s="183">
        <v>387888</v>
      </c>
      <c r="X327" s="183">
        <v>441055</v>
      </c>
      <c r="Y327" s="183">
        <v>427594</v>
      </c>
      <c r="Z327" s="183">
        <v>483588</v>
      </c>
      <c r="AA327" s="183">
        <v>384145</v>
      </c>
      <c r="AB327" s="183">
        <v>776524</v>
      </c>
      <c r="AC327" s="183">
        <v>778011</v>
      </c>
      <c r="AD327" s="183">
        <v>56964</v>
      </c>
      <c r="AG327" s="226">
        <f t="shared" si="69"/>
        <v>2367697</v>
      </c>
      <c r="AH327" s="226">
        <f t="shared" si="70"/>
        <v>18367</v>
      </c>
      <c r="AI327" s="226">
        <f t="shared" si="76"/>
        <v>14693.6</v>
      </c>
      <c r="AJ327" s="227">
        <f t="shared" si="71"/>
        <v>0.95007152735539069</v>
      </c>
      <c r="AK327" s="226">
        <f t="shared" si="77"/>
        <v>13775.25</v>
      </c>
      <c r="AL327" s="227">
        <f t="shared" si="72"/>
        <v>0.95319205689567876</v>
      </c>
      <c r="AN327" s="210" t="b">
        <f t="shared" si="78"/>
        <v>0</v>
      </c>
      <c r="AO327" s="210" t="b">
        <f t="shared" si="84"/>
        <v>0</v>
      </c>
      <c r="AP327" s="211">
        <f t="shared" si="79"/>
        <v>69</v>
      </c>
      <c r="AQ327" s="242">
        <f t="shared" si="80"/>
        <v>9898</v>
      </c>
      <c r="AR327" s="178">
        <v>298</v>
      </c>
      <c r="AS327" s="243">
        <v>0</v>
      </c>
      <c r="AT327" s="242">
        <f t="shared" si="73"/>
        <v>0</v>
      </c>
      <c r="AU327" s="178">
        <v>298</v>
      </c>
      <c r="AV327" s="244">
        <f t="shared" si="74"/>
        <v>14693.6</v>
      </c>
      <c r="AW327" s="244">
        <f t="shared" si="81"/>
        <v>0</v>
      </c>
      <c r="AX327" s="213">
        <f t="shared" si="75"/>
        <v>0</v>
      </c>
      <c r="AZ327" s="194"/>
      <c r="BA327" s="195" t="s">
        <v>742</v>
      </c>
      <c r="BB327" s="196">
        <v>260160</v>
      </c>
      <c r="BC327" s="197">
        <f>IF(C327="arrendamiento",BB327/Costo!$C$27,'Precios R9 (2023)'!BB327)</f>
        <v>260160</v>
      </c>
      <c r="BD327" s="197">
        <f t="shared" si="82"/>
        <v>49430.400000000001</v>
      </c>
      <c r="BE327" s="197">
        <f t="shared" si="83"/>
        <v>0</v>
      </c>
    </row>
    <row r="328" spans="1:57" s="181" customFormat="1" ht="18.75" customHeight="1">
      <c r="A328" s="178">
        <v>299</v>
      </c>
      <c r="B328" s="179" t="s">
        <v>239</v>
      </c>
      <c r="C328" s="178" t="s">
        <v>425</v>
      </c>
      <c r="D328" s="183">
        <v>3884</v>
      </c>
      <c r="E328" s="183">
        <v>22228</v>
      </c>
      <c r="F328" s="183">
        <v>8863</v>
      </c>
      <c r="G328" s="183">
        <v>16911</v>
      </c>
      <c r="H328" s="183">
        <v>4439</v>
      </c>
      <c r="I328" s="183">
        <v>15302</v>
      </c>
      <c r="J328" s="183">
        <v>15837</v>
      </c>
      <c r="K328" s="183">
        <v>50071</v>
      </c>
      <c r="L328" s="183">
        <v>9276</v>
      </c>
      <c r="M328" s="183">
        <v>7914</v>
      </c>
      <c r="N328" s="183">
        <v>5537</v>
      </c>
      <c r="O328" s="183">
        <v>9615</v>
      </c>
      <c r="P328" s="183">
        <v>19796</v>
      </c>
      <c r="Q328" s="183">
        <v>15111</v>
      </c>
      <c r="R328" s="183">
        <v>7249</v>
      </c>
      <c r="S328" s="183">
        <v>3054</v>
      </c>
      <c r="T328" s="183">
        <v>26115</v>
      </c>
      <c r="U328" s="183">
        <v>18229</v>
      </c>
      <c r="V328" s="183">
        <v>10496</v>
      </c>
      <c r="W328" s="183">
        <v>6283</v>
      </c>
      <c r="X328" s="183">
        <v>11783</v>
      </c>
      <c r="Y328" s="183">
        <v>7432</v>
      </c>
      <c r="Z328" s="183">
        <v>39592</v>
      </c>
      <c r="AA328" s="183">
        <v>8867</v>
      </c>
      <c r="AB328" s="183">
        <v>15531</v>
      </c>
      <c r="AC328" s="183">
        <v>15561</v>
      </c>
      <c r="AD328" s="183">
        <v>9898</v>
      </c>
      <c r="AG328" s="226">
        <f t="shared" si="69"/>
        <v>50071</v>
      </c>
      <c r="AH328" s="226">
        <f t="shared" si="70"/>
        <v>3054</v>
      </c>
      <c r="AI328" s="226">
        <f t="shared" si="76"/>
        <v>2443.1999999999998</v>
      </c>
      <c r="AJ328" s="227">
        <f t="shared" si="71"/>
        <v>0.69128127369219106</v>
      </c>
      <c r="AK328" s="226">
        <f t="shared" si="77"/>
        <v>2290.5</v>
      </c>
      <c r="AL328" s="227">
        <f t="shared" si="72"/>
        <v>0.71057619408642914</v>
      </c>
      <c r="AN328" s="210" t="b">
        <f t="shared" si="78"/>
        <v>0</v>
      </c>
      <c r="AO328" s="210" t="b">
        <f t="shared" si="84"/>
        <v>0</v>
      </c>
      <c r="AP328" s="211">
        <f t="shared" si="79"/>
        <v>69</v>
      </c>
      <c r="AQ328" s="242">
        <f t="shared" si="80"/>
        <v>9898</v>
      </c>
      <c r="AR328" s="178">
        <v>299</v>
      </c>
      <c r="AS328" s="243">
        <v>0</v>
      </c>
      <c r="AT328" s="242">
        <f t="shared" si="73"/>
        <v>0</v>
      </c>
      <c r="AU328" s="178">
        <v>299</v>
      </c>
      <c r="AV328" s="244">
        <f t="shared" si="74"/>
        <v>2443.1999999999998</v>
      </c>
      <c r="AW328" s="244">
        <f t="shared" si="81"/>
        <v>0</v>
      </c>
      <c r="AX328" s="213">
        <f t="shared" si="75"/>
        <v>0</v>
      </c>
      <c r="AZ328" s="194"/>
      <c r="BA328" s="195"/>
      <c r="BB328" s="196">
        <v>83950</v>
      </c>
      <c r="BC328" s="197">
        <f>IF(C328="arrendamiento",BB328/Costo!$C$27,'Precios R9 (2023)'!BB328)</f>
        <v>13991.666666666666</v>
      </c>
      <c r="BD328" s="197">
        <f t="shared" si="82"/>
        <v>2658.4166666666665</v>
      </c>
      <c r="BE328" s="197">
        <f t="shared" si="83"/>
        <v>0</v>
      </c>
    </row>
    <row r="329" spans="1:57" s="181" customFormat="1" ht="18.75" customHeight="1">
      <c r="A329" s="178">
        <v>300</v>
      </c>
      <c r="B329" s="179" t="s">
        <v>239</v>
      </c>
      <c r="C329" s="178" t="s">
        <v>369</v>
      </c>
      <c r="D329" s="183">
        <v>3884</v>
      </c>
      <c r="E329" s="183">
        <v>177825</v>
      </c>
      <c r="F329" s="183">
        <v>106360</v>
      </c>
      <c r="G329" s="183">
        <v>84557</v>
      </c>
      <c r="H329" s="183">
        <v>4439</v>
      </c>
      <c r="I329" s="183">
        <v>351955</v>
      </c>
      <c r="J329" s="183">
        <v>73528</v>
      </c>
      <c r="K329" s="183">
        <v>236269</v>
      </c>
      <c r="L329" s="183">
        <v>91910</v>
      </c>
      <c r="M329" s="183">
        <v>94964</v>
      </c>
      <c r="N329" s="183">
        <v>53821</v>
      </c>
      <c r="O329" s="183">
        <v>64478</v>
      </c>
      <c r="P329" s="183">
        <v>237778</v>
      </c>
      <c r="Q329" s="183">
        <v>347571</v>
      </c>
      <c r="R329" s="183">
        <v>104387</v>
      </c>
      <c r="S329" s="183">
        <v>36538</v>
      </c>
      <c r="T329" s="183">
        <v>104461</v>
      </c>
      <c r="U329" s="183">
        <v>218746</v>
      </c>
      <c r="V329" s="183">
        <v>222835</v>
      </c>
      <c r="W329" s="183">
        <v>150789</v>
      </c>
      <c r="X329" s="183">
        <v>141400</v>
      </c>
      <c r="Y329" s="183">
        <v>100586</v>
      </c>
      <c r="Z329" s="183">
        <v>118776</v>
      </c>
      <c r="AA329" s="183">
        <v>105017</v>
      </c>
      <c r="AB329" s="183">
        <v>356147</v>
      </c>
      <c r="AC329" s="183">
        <v>357901</v>
      </c>
      <c r="AD329" s="183">
        <v>39592</v>
      </c>
      <c r="AG329" s="226">
        <f t="shared" si="69"/>
        <v>357901</v>
      </c>
      <c r="AH329" s="226">
        <f t="shared" si="70"/>
        <v>3884</v>
      </c>
      <c r="AI329" s="226">
        <f t="shared" si="76"/>
        <v>3107.2</v>
      </c>
      <c r="AJ329" s="227">
        <f t="shared" si="71"/>
        <v>0.9672802325091614</v>
      </c>
      <c r="AK329" s="226">
        <f t="shared" si="77"/>
        <v>2913</v>
      </c>
      <c r="AL329" s="227">
        <f t="shared" si="72"/>
        <v>0.96932521797733884</v>
      </c>
      <c r="AN329" s="210" t="b">
        <f t="shared" si="78"/>
        <v>0</v>
      </c>
      <c r="AO329" s="210" t="b">
        <f t="shared" si="84"/>
        <v>0</v>
      </c>
      <c r="AP329" s="211">
        <f t="shared" si="79"/>
        <v>69</v>
      </c>
      <c r="AQ329" s="242">
        <f t="shared" si="80"/>
        <v>9898</v>
      </c>
      <c r="AR329" s="178">
        <v>300</v>
      </c>
      <c r="AS329" s="243">
        <v>0</v>
      </c>
      <c r="AT329" s="242">
        <f t="shared" si="73"/>
        <v>0</v>
      </c>
      <c r="AU329" s="178">
        <v>300</v>
      </c>
      <c r="AV329" s="244">
        <f t="shared" si="74"/>
        <v>3107.2</v>
      </c>
      <c r="AW329" s="244">
        <f t="shared" si="81"/>
        <v>0</v>
      </c>
      <c r="AX329" s="213">
        <f t="shared" si="75"/>
        <v>0</v>
      </c>
      <c r="AZ329" s="194"/>
      <c r="BA329" s="195"/>
      <c r="BB329" s="196">
        <v>83950</v>
      </c>
      <c r="BC329" s="197">
        <f>IF(C329="arrendamiento",BB329/Costo!$C$27,'Precios R9 (2023)'!BB329)</f>
        <v>83950</v>
      </c>
      <c r="BD329" s="197">
        <f t="shared" si="82"/>
        <v>15950.5</v>
      </c>
      <c r="BE329" s="197">
        <f t="shared" si="83"/>
        <v>0</v>
      </c>
    </row>
    <row r="330" spans="1:57" s="181" customFormat="1" ht="18.75" customHeight="1">
      <c r="A330" s="178">
        <v>301</v>
      </c>
      <c r="B330" s="179" t="s">
        <v>240</v>
      </c>
      <c r="C330" s="178" t="s">
        <v>425</v>
      </c>
      <c r="D330" s="183">
        <v>5270</v>
      </c>
      <c r="E330" s="183">
        <v>25933</v>
      </c>
      <c r="F330" s="183">
        <v>9759</v>
      </c>
      <c r="G330" s="183">
        <v>20814</v>
      </c>
      <c r="H330" s="183">
        <v>6023</v>
      </c>
      <c r="I330" s="183">
        <v>17876</v>
      </c>
      <c r="J330" s="183">
        <v>21493</v>
      </c>
      <c r="K330" s="183">
        <v>72366</v>
      </c>
      <c r="L330" s="183">
        <v>11617</v>
      </c>
      <c r="M330" s="183">
        <v>8714</v>
      </c>
      <c r="N330" s="183">
        <v>8706</v>
      </c>
      <c r="O330" s="183">
        <v>13348</v>
      </c>
      <c r="P330" s="183">
        <v>13970</v>
      </c>
      <c r="Q330" s="183">
        <v>17654</v>
      </c>
      <c r="R330" s="183">
        <v>10360</v>
      </c>
      <c r="S330" s="183">
        <v>3733</v>
      </c>
      <c r="T330" s="183">
        <v>31948</v>
      </c>
      <c r="U330" s="183">
        <v>21034</v>
      </c>
      <c r="V330" s="183">
        <v>12261</v>
      </c>
      <c r="W330" s="183">
        <v>8008</v>
      </c>
      <c r="X330" s="183">
        <v>14090</v>
      </c>
      <c r="Y330" s="183">
        <v>10181</v>
      </c>
      <c r="Z330" s="183">
        <v>59388</v>
      </c>
      <c r="AA330" s="183">
        <v>11250</v>
      </c>
      <c r="AB330" s="183">
        <v>18088</v>
      </c>
      <c r="AC330" s="183">
        <v>18178</v>
      </c>
      <c r="AD330" s="183">
        <v>13009</v>
      </c>
      <c r="AG330" s="226">
        <f t="shared" si="69"/>
        <v>72366</v>
      </c>
      <c r="AH330" s="226">
        <f t="shared" si="70"/>
        <v>3733</v>
      </c>
      <c r="AI330" s="226">
        <f t="shared" si="76"/>
        <v>2986.4</v>
      </c>
      <c r="AJ330" s="227">
        <f t="shared" si="71"/>
        <v>0.6572871241680055</v>
      </c>
      <c r="AK330" s="226">
        <f t="shared" si="77"/>
        <v>2799.75</v>
      </c>
      <c r="AL330" s="227">
        <f t="shared" si="72"/>
        <v>0.67870667890750513</v>
      </c>
      <c r="AN330" s="210" t="b">
        <f t="shared" si="78"/>
        <v>0</v>
      </c>
      <c r="AO330" s="210" t="b">
        <f t="shared" si="84"/>
        <v>0</v>
      </c>
      <c r="AP330" s="211">
        <f t="shared" si="79"/>
        <v>69</v>
      </c>
      <c r="AQ330" s="242">
        <f t="shared" si="80"/>
        <v>9898</v>
      </c>
      <c r="AR330" s="178">
        <v>301</v>
      </c>
      <c r="AS330" s="243">
        <v>0</v>
      </c>
      <c r="AT330" s="242">
        <f t="shared" si="73"/>
        <v>0</v>
      </c>
      <c r="AU330" s="178">
        <v>301</v>
      </c>
      <c r="AV330" s="244">
        <f t="shared" si="74"/>
        <v>2986.4</v>
      </c>
      <c r="AW330" s="244">
        <f t="shared" si="81"/>
        <v>0</v>
      </c>
      <c r="AX330" s="213">
        <f t="shared" si="75"/>
        <v>0</v>
      </c>
      <c r="AZ330" s="194"/>
      <c r="BA330" s="195"/>
      <c r="BB330" s="196">
        <v>92437</v>
      </c>
      <c r="BC330" s="197">
        <f>IF(C330="arrendamiento",BB330/Costo!$C$27,'Precios R9 (2023)'!BB330)</f>
        <v>15406.166666666666</v>
      </c>
      <c r="BD330" s="197">
        <f t="shared" si="82"/>
        <v>2927.1716666666666</v>
      </c>
      <c r="BE330" s="197">
        <f t="shared" si="83"/>
        <v>0</v>
      </c>
    </row>
    <row r="331" spans="1:57" s="181" customFormat="1" ht="18.75" customHeight="1">
      <c r="A331" s="178">
        <v>302</v>
      </c>
      <c r="B331" s="179" t="s">
        <v>240</v>
      </c>
      <c r="C331" s="178" t="s">
        <v>369</v>
      </c>
      <c r="D331" s="183">
        <v>5270</v>
      </c>
      <c r="E331" s="183">
        <v>207462</v>
      </c>
      <c r="F331" s="183">
        <v>117113</v>
      </c>
      <c r="G331" s="183">
        <v>104070</v>
      </c>
      <c r="H331" s="183">
        <v>6023</v>
      </c>
      <c r="I331" s="183">
        <v>206786</v>
      </c>
      <c r="J331" s="183">
        <v>93890</v>
      </c>
      <c r="K331" s="183">
        <v>341470</v>
      </c>
      <c r="L331" s="183">
        <v>116174</v>
      </c>
      <c r="M331" s="183">
        <v>104565</v>
      </c>
      <c r="N331" s="183">
        <v>84621</v>
      </c>
      <c r="O331" s="183">
        <v>82578</v>
      </c>
      <c r="P331" s="183">
        <v>139703</v>
      </c>
      <c r="Q331" s="183">
        <v>204211</v>
      </c>
      <c r="R331" s="183">
        <v>149183</v>
      </c>
      <c r="S331" s="183">
        <v>43777</v>
      </c>
      <c r="T331" s="183">
        <v>127792</v>
      </c>
      <c r="U331" s="183">
        <v>252399</v>
      </c>
      <c r="V331" s="183">
        <v>130923</v>
      </c>
      <c r="W331" s="183">
        <v>192191</v>
      </c>
      <c r="X331" s="183">
        <v>168266</v>
      </c>
      <c r="Y331" s="183">
        <v>130518</v>
      </c>
      <c r="Z331" s="183">
        <v>178164</v>
      </c>
      <c r="AA331" s="183">
        <v>135811</v>
      </c>
      <c r="AB331" s="183">
        <v>209283</v>
      </c>
      <c r="AC331" s="183">
        <v>210279</v>
      </c>
      <c r="AD331" s="183">
        <v>52035</v>
      </c>
      <c r="AG331" s="226">
        <f t="shared" si="69"/>
        <v>341470</v>
      </c>
      <c r="AH331" s="226">
        <f t="shared" si="70"/>
        <v>5270</v>
      </c>
      <c r="AI331" s="226">
        <f t="shared" si="76"/>
        <v>4216</v>
      </c>
      <c r="AJ331" s="227">
        <f t="shared" si="71"/>
        <v>0.95968058145651036</v>
      </c>
      <c r="AK331" s="226">
        <f t="shared" si="77"/>
        <v>3952.5</v>
      </c>
      <c r="AL331" s="227">
        <f t="shared" si="72"/>
        <v>0.96220054511547837</v>
      </c>
      <c r="AN331" s="210" t="b">
        <f t="shared" si="78"/>
        <v>0</v>
      </c>
      <c r="AO331" s="210" t="b">
        <f t="shared" si="84"/>
        <v>0</v>
      </c>
      <c r="AP331" s="211">
        <f t="shared" si="79"/>
        <v>69</v>
      </c>
      <c r="AQ331" s="242">
        <f t="shared" si="80"/>
        <v>9898</v>
      </c>
      <c r="AR331" s="178">
        <v>302</v>
      </c>
      <c r="AS331" s="243">
        <v>0</v>
      </c>
      <c r="AT331" s="242">
        <f t="shared" si="73"/>
        <v>0</v>
      </c>
      <c r="AU331" s="178">
        <v>302</v>
      </c>
      <c r="AV331" s="244">
        <f t="shared" si="74"/>
        <v>4216</v>
      </c>
      <c r="AW331" s="244">
        <f t="shared" si="81"/>
        <v>0</v>
      </c>
      <c r="AX331" s="213">
        <f t="shared" si="75"/>
        <v>0</v>
      </c>
      <c r="AZ331" s="194"/>
      <c r="BA331" s="195"/>
      <c r="BB331" s="196">
        <v>92437</v>
      </c>
      <c r="BC331" s="197">
        <f>IF(C331="arrendamiento",BB331/Costo!$C$27,'Precios R9 (2023)'!BB331)</f>
        <v>92437</v>
      </c>
      <c r="BD331" s="197">
        <f t="shared" si="82"/>
        <v>17563.03</v>
      </c>
      <c r="BE331" s="197">
        <f t="shared" si="83"/>
        <v>0</v>
      </c>
    </row>
    <row r="332" spans="1:57" s="181" customFormat="1" ht="18.75" customHeight="1">
      <c r="A332" s="178">
        <v>303</v>
      </c>
      <c r="B332" s="179" t="s">
        <v>241</v>
      </c>
      <c r="C332" s="178" t="s">
        <v>425</v>
      </c>
      <c r="D332" s="183">
        <v>8041</v>
      </c>
      <c r="E332" s="183">
        <v>40751</v>
      </c>
      <c r="F332" s="183">
        <v>13308</v>
      </c>
      <c r="G332" s="183">
        <v>31221</v>
      </c>
      <c r="H332" s="183">
        <v>9190</v>
      </c>
      <c r="I332" s="183">
        <v>29443</v>
      </c>
      <c r="J332" s="183">
        <v>30542</v>
      </c>
      <c r="K332" s="183">
        <v>102336</v>
      </c>
      <c r="L332" s="183">
        <v>14592</v>
      </c>
      <c r="M332" s="183">
        <v>11882</v>
      </c>
      <c r="N332" s="183">
        <v>19796</v>
      </c>
      <c r="O332" s="183">
        <v>22398</v>
      </c>
      <c r="P332" s="183">
        <v>19095</v>
      </c>
      <c r="Q332" s="183">
        <v>29076</v>
      </c>
      <c r="R332" s="183">
        <v>16016</v>
      </c>
      <c r="S332" s="183">
        <v>12217</v>
      </c>
      <c r="T332" s="183">
        <v>40285</v>
      </c>
      <c r="U332" s="183">
        <v>28044</v>
      </c>
      <c r="V332" s="183">
        <v>20195</v>
      </c>
      <c r="W332" s="183">
        <v>14889</v>
      </c>
      <c r="X332" s="183">
        <v>21493</v>
      </c>
      <c r="Y332" s="183">
        <v>15577</v>
      </c>
      <c r="Z332" s="183">
        <v>79184</v>
      </c>
      <c r="AA332" s="183">
        <v>16544</v>
      </c>
      <c r="AB332" s="183">
        <v>29807</v>
      </c>
      <c r="AC332" s="183">
        <v>29939</v>
      </c>
      <c r="AD332" s="183">
        <v>19796</v>
      </c>
      <c r="AG332" s="226">
        <f t="shared" si="69"/>
        <v>102336</v>
      </c>
      <c r="AH332" s="226">
        <f t="shared" si="70"/>
        <v>8041</v>
      </c>
      <c r="AI332" s="226">
        <f t="shared" si="76"/>
        <v>6432.8</v>
      </c>
      <c r="AJ332" s="227">
        <f t="shared" si="71"/>
        <v>0.45860966167311901</v>
      </c>
      <c r="AK332" s="226">
        <f t="shared" si="77"/>
        <v>6030.75</v>
      </c>
      <c r="AL332" s="227">
        <f t="shared" si="72"/>
        <v>0.49244655781854907</v>
      </c>
      <c r="AN332" s="210" t="b">
        <f t="shared" si="78"/>
        <v>0</v>
      </c>
      <c r="AO332" s="210" t="b">
        <f t="shared" si="84"/>
        <v>0</v>
      </c>
      <c r="AP332" s="211">
        <f t="shared" si="79"/>
        <v>69</v>
      </c>
      <c r="AQ332" s="242">
        <f t="shared" si="80"/>
        <v>9898</v>
      </c>
      <c r="AR332" s="178">
        <v>303</v>
      </c>
      <c r="AS332" s="243">
        <v>0</v>
      </c>
      <c r="AT332" s="242">
        <f t="shared" si="73"/>
        <v>0</v>
      </c>
      <c r="AU332" s="178">
        <v>303</v>
      </c>
      <c r="AV332" s="244">
        <f t="shared" si="74"/>
        <v>6432.8</v>
      </c>
      <c r="AW332" s="244">
        <f t="shared" si="81"/>
        <v>0</v>
      </c>
      <c r="AX332" s="213">
        <f t="shared" si="75"/>
        <v>0</v>
      </c>
      <c r="AZ332" s="194"/>
      <c r="BA332" s="195"/>
      <c r="BB332" s="196">
        <v>126050</v>
      </c>
      <c r="BC332" s="197">
        <f>IF(C332="arrendamiento",BB332/Costo!$C$27,'Precios R9 (2023)'!BB332)</f>
        <v>21008.333333333332</v>
      </c>
      <c r="BD332" s="197">
        <f t="shared" si="82"/>
        <v>3991.583333333333</v>
      </c>
      <c r="BE332" s="197">
        <f t="shared" si="83"/>
        <v>0</v>
      </c>
    </row>
    <row r="333" spans="1:57" s="181" customFormat="1" ht="18.75" customHeight="1">
      <c r="A333" s="178">
        <v>304</v>
      </c>
      <c r="B333" s="179" t="s">
        <v>241</v>
      </c>
      <c r="C333" s="178" t="s">
        <v>369</v>
      </c>
      <c r="D333" s="183">
        <v>8041</v>
      </c>
      <c r="E333" s="183">
        <v>326012</v>
      </c>
      <c r="F333" s="183">
        <v>159698</v>
      </c>
      <c r="G333" s="183">
        <v>156106</v>
      </c>
      <c r="H333" s="183">
        <v>9190</v>
      </c>
      <c r="I333" s="183">
        <v>273901</v>
      </c>
      <c r="J333" s="183">
        <v>124432</v>
      </c>
      <c r="K333" s="183">
        <v>482887</v>
      </c>
      <c r="L333" s="183">
        <v>146490</v>
      </c>
      <c r="M333" s="183">
        <v>142588</v>
      </c>
      <c r="N333" s="183">
        <v>192417</v>
      </c>
      <c r="O333" s="183">
        <v>112894</v>
      </c>
      <c r="P333" s="183">
        <v>190947</v>
      </c>
      <c r="Q333" s="183">
        <v>270489</v>
      </c>
      <c r="R333" s="183">
        <v>230629</v>
      </c>
      <c r="S333" s="183">
        <v>145812</v>
      </c>
      <c r="T333" s="183">
        <v>161139</v>
      </c>
      <c r="U333" s="183">
        <v>336532</v>
      </c>
      <c r="V333" s="183">
        <v>173416</v>
      </c>
      <c r="W333" s="183">
        <v>357346</v>
      </c>
      <c r="X333" s="183">
        <v>252399</v>
      </c>
      <c r="Y333" s="183">
        <v>178571</v>
      </c>
      <c r="Z333" s="183">
        <v>237552</v>
      </c>
      <c r="AA333" s="183">
        <v>198636</v>
      </c>
      <c r="AB333" s="183">
        <v>278309</v>
      </c>
      <c r="AC333" s="183">
        <v>278527</v>
      </c>
      <c r="AD333" s="183">
        <v>79184</v>
      </c>
      <c r="AG333" s="226">
        <f t="shared" si="69"/>
        <v>482887</v>
      </c>
      <c r="AH333" s="226">
        <f t="shared" si="70"/>
        <v>8041</v>
      </c>
      <c r="AI333" s="226">
        <f t="shared" si="76"/>
        <v>6432.8</v>
      </c>
      <c r="AJ333" s="227">
        <f t="shared" si="71"/>
        <v>0.95488540410132694</v>
      </c>
      <c r="AK333" s="226">
        <f t="shared" si="77"/>
        <v>6030.75</v>
      </c>
      <c r="AL333" s="227">
        <f t="shared" si="72"/>
        <v>0.95770506634499397</v>
      </c>
      <c r="AN333" s="210" t="b">
        <f t="shared" si="78"/>
        <v>0</v>
      </c>
      <c r="AO333" s="210" t="b">
        <f t="shared" si="84"/>
        <v>0</v>
      </c>
      <c r="AP333" s="211">
        <f t="shared" si="79"/>
        <v>69</v>
      </c>
      <c r="AQ333" s="242">
        <f t="shared" si="80"/>
        <v>9898</v>
      </c>
      <c r="AR333" s="178">
        <v>304</v>
      </c>
      <c r="AS333" s="243">
        <v>0</v>
      </c>
      <c r="AT333" s="242">
        <f t="shared" si="73"/>
        <v>0</v>
      </c>
      <c r="AU333" s="178">
        <v>304</v>
      </c>
      <c r="AV333" s="244">
        <f t="shared" si="74"/>
        <v>6432.8</v>
      </c>
      <c r="AW333" s="244">
        <f t="shared" si="81"/>
        <v>0</v>
      </c>
      <c r="AX333" s="213">
        <f t="shared" si="75"/>
        <v>0</v>
      </c>
      <c r="AZ333" s="194"/>
      <c r="BA333" s="195"/>
      <c r="BB333" s="196">
        <v>126050</v>
      </c>
      <c r="BC333" s="197">
        <f>IF(C333="arrendamiento",BB333/Costo!$C$27,'Precios R9 (2023)'!BB333)</f>
        <v>126050</v>
      </c>
      <c r="BD333" s="197">
        <f t="shared" si="82"/>
        <v>23949.5</v>
      </c>
      <c r="BE333" s="197">
        <f t="shared" si="83"/>
        <v>0</v>
      </c>
    </row>
    <row r="334" spans="1:57" s="181" customFormat="1" ht="18.75" customHeight="1">
      <c r="A334" s="178">
        <v>305</v>
      </c>
      <c r="B334" s="179" t="s">
        <v>242</v>
      </c>
      <c r="C334" s="178" t="s">
        <v>369</v>
      </c>
      <c r="D334" s="183">
        <v>1212</v>
      </c>
      <c r="E334" s="183">
        <v>51866</v>
      </c>
      <c r="F334" s="183">
        <v>61962</v>
      </c>
      <c r="G334" s="183">
        <v>41628</v>
      </c>
      <c r="H334" s="183">
        <v>1385</v>
      </c>
      <c r="I334" s="183">
        <v>80708</v>
      </c>
      <c r="J334" s="183">
        <v>30542</v>
      </c>
      <c r="K334" s="183">
        <v>64640</v>
      </c>
      <c r="L334" s="183">
        <v>65496</v>
      </c>
      <c r="M334" s="183">
        <v>55324</v>
      </c>
      <c r="N334" s="183">
        <v>26572</v>
      </c>
      <c r="O334" s="183">
        <v>55203</v>
      </c>
      <c r="P334" s="183">
        <v>61424</v>
      </c>
      <c r="Q334" s="183">
        <v>79702</v>
      </c>
      <c r="R334" s="183">
        <v>36637</v>
      </c>
      <c r="S334" s="183">
        <v>90948</v>
      </c>
      <c r="T334" s="183">
        <v>77853</v>
      </c>
      <c r="U334" s="183">
        <v>67306</v>
      </c>
      <c r="V334" s="183">
        <v>51099</v>
      </c>
      <c r="W334" s="183">
        <v>41063</v>
      </c>
      <c r="X334" s="183">
        <v>53447</v>
      </c>
      <c r="Y334" s="183">
        <v>50802</v>
      </c>
      <c r="Z334" s="183">
        <v>33936</v>
      </c>
      <c r="AA334" s="183">
        <v>46075</v>
      </c>
      <c r="AB334" s="183">
        <v>81627</v>
      </c>
      <c r="AC334" s="183">
        <v>82070</v>
      </c>
      <c r="AD334" s="183">
        <v>24547</v>
      </c>
      <c r="AG334" s="226">
        <f t="shared" si="69"/>
        <v>90948</v>
      </c>
      <c r="AH334" s="226">
        <f t="shared" si="70"/>
        <v>1212</v>
      </c>
      <c r="AI334" s="226">
        <f t="shared" si="76"/>
        <v>969.6</v>
      </c>
      <c r="AJ334" s="227">
        <f t="shared" si="71"/>
        <v>0.98247415226664736</v>
      </c>
      <c r="AK334" s="226">
        <f t="shared" si="77"/>
        <v>909</v>
      </c>
      <c r="AL334" s="227">
        <f t="shared" si="72"/>
        <v>0.98356951774998191</v>
      </c>
      <c r="AN334" s="210" t="b">
        <f t="shared" si="78"/>
        <v>0</v>
      </c>
      <c r="AO334" s="210" t="b">
        <f t="shared" si="84"/>
        <v>0</v>
      </c>
      <c r="AP334" s="211">
        <f t="shared" si="79"/>
        <v>69</v>
      </c>
      <c r="AQ334" s="242">
        <f t="shared" si="80"/>
        <v>9898</v>
      </c>
      <c r="AR334" s="178">
        <v>305</v>
      </c>
      <c r="AS334" s="243">
        <v>0</v>
      </c>
      <c r="AT334" s="242">
        <f t="shared" si="73"/>
        <v>0</v>
      </c>
      <c r="AU334" s="178">
        <v>305</v>
      </c>
      <c r="AV334" s="244">
        <f t="shared" si="74"/>
        <v>969.6</v>
      </c>
      <c r="AW334" s="244">
        <f t="shared" si="81"/>
        <v>0</v>
      </c>
      <c r="AX334" s="213">
        <f t="shared" si="75"/>
        <v>0</v>
      </c>
      <c r="AZ334" s="194"/>
      <c r="BA334" s="195"/>
      <c r="BB334" s="196">
        <v>48907</v>
      </c>
      <c r="BC334" s="197">
        <f>IF(C334="arrendamiento",BB334/Costo!$C$27,'Precios R9 (2023)'!BB334)</f>
        <v>48907</v>
      </c>
      <c r="BD334" s="197">
        <f t="shared" si="82"/>
        <v>9292.33</v>
      </c>
      <c r="BE334" s="197">
        <f t="shared" si="83"/>
        <v>0</v>
      </c>
    </row>
    <row r="335" spans="1:57" s="181" customFormat="1" ht="18.75" customHeight="1">
      <c r="A335" s="178">
        <v>306</v>
      </c>
      <c r="B335" s="179" t="s">
        <v>243</v>
      </c>
      <c r="C335" s="178" t="s">
        <v>369</v>
      </c>
      <c r="D335" s="183">
        <v>1212</v>
      </c>
      <c r="E335" s="183">
        <v>51866</v>
      </c>
      <c r="F335" s="183">
        <v>56001</v>
      </c>
      <c r="G335" s="183">
        <v>41628</v>
      </c>
      <c r="H335" s="183">
        <v>1385</v>
      </c>
      <c r="I335" s="183">
        <v>80708</v>
      </c>
      <c r="J335" s="183">
        <v>30542</v>
      </c>
      <c r="K335" s="183">
        <v>68984</v>
      </c>
      <c r="L335" s="183">
        <v>65496</v>
      </c>
      <c r="M335" s="183">
        <v>50001</v>
      </c>
      <c r="N335" s="183">
        <v>22329</v>
      </c>
      <c r="O335" s="183">
        <v>55203</v>
      </c>
      <c r="P335" s="183">
        <v>61424</v>
      </c>
      <c r="Q335" s="183">
        <v>79702</v>
      </c>
      <c r="R335" s="183">
        <v>36637</v>
      </c>
      <c r="S335" s="183">
        <v>90948</v>
      </c>
      <c r="T335" s="183">
        <v>77853</v>
      </c>
      <c r="U335" s="183">
        <v>67306</v>
      </c>
      <c r="V335" s="183">
        <v>51099</v>
      </c>
      <c r="W335" s="183">
        <v>41063</v>
      </c>
      <c r="X335" s="183">
        <v>53447</v>
      </c>
      <c r="Y335" s="183">
        <v>50802</v>
      </c>
      <c r="Z335" s="183">
        <v>33936</v>
      </c>
      <c r="AA335" s="183">
        <v>45235</v>
      </c>
      <c r="AB335" s="183">
        <v>81537</v>
      </c>
      <c r="AC335" s="183">
        <v>82070</v>
      </c>
      <c r="AD335" s="183">
        <v>24321</v>
      </c>
      <c r="AG335" s="226">
        <f t="shared" si="69"/>
        <v>90948</v>
      </c>
      <c r="AH335" s="226">
        <f t="shared" si="70"/>
        <v>1212</v>
      </c>
      <c r="AI335" s="226">
        <f t="shared" si="76"/>
        <v>969.6</v>
      </c>
      <c r="AJ335" s="227">
        <f t="shared" si="71"/>
        <v>0.98060838783224336</v>
      </c>
      <c r="AK335" s="226">
        <f t="shared" si="77"/>
        <v>909</v>
      </c>
      <c r="AL335" s="227">
        <f t="shared" si="72"/>
        <v>0.98182036359272817</v>
      </c>
      <c r="AN335" s="210" t="b">
        <f t="shared" si="78"/>
        <v>0</v>
      </c>
      <c r="AO335" s="210" t="b">
        <f t="shared" si="84"/>
        <v>0</v>
      </c>
      <c r="AP335" s="211">
        <f t="shared" si="79"/>
        <v>69</v>
      </c>
      <c r="AQ335" s="242">
        <f t="shared" si="80"/>
        <v>9898</v>
      </c>
      <c r="AR335" s="178">
        <v>306</v>
      </c>
      <c r="AS335" s="243">
        <v>0</v>
      </c>
      <c r="AT335" s="242">
        <f t="shared" si="73"/>
        <v>0</v>
      </c>
      <c r="AU335" s="178">
        <v>306</v>
      </c>
      <c r="AV335" s="244">
        <f t="shared" si="74"/>
        <v>969.6</v>
      </c>
      <c r="AW335" s="244">
        <f t="shared" si="81"/>
        <v>0</v>
      </c>
      <c r="AX335" s="213">
        <f t="shared" si="75"/>
        <v>0</v>
      </c>
      <c r="AZ335" s="194"/>
      <c r="BA335" s="195"/>
      <c r="BB335" s="196">
        <v>44202</v>
      </c>
      <c r="BC335" s="197">
        <f>IF(C335="arrendamiento",BB335/Costo!$C$27,'Precios R9 (2023)'!BB335)</f>
        <v>44202</v>
      </c>
      <c r="BD335" s="197">
        <f t="shared" si="82"/>
        <v>8398.3799999999992</v>
      </c>
      <c r="BE335" s="197">
        <f t="shared" si="83"/>
        <v>0</v>
      </c>
    </row>
    <row r="336" spans="1:57" s="181" customFormat="1" ht="18.75" customHeight="1">
      <c r="A336" s="178">
        <v>307</v>
      </c>
      <c r="B336" s="179" t="s">
        <v>244</v>
      </c>
      <c r="C336" s="178" t="s">
        <v>369</v>
      </c>
      <c r="D336" s="183">
        <v>1212</v>
      </c>
      <c r="E336" s="183">
        <v>51866</v>
      </c>
      <c r="F336" s="183">
        <v>45567</v>
      </c>
      <c r="G336" s="183">
        <v>41628</v>
      </c>
      <c r="H336" s="183">
        <v>1385</v>
      </c>
      <c r="I336" s="183">
        <v>80708</v>
      </c>
      <c r="J336" s="183">
        <v>30542</v>
      </c>
      <c r="K336" s="183">
        <v>64640</v>
      </c>
      <c r="L336" s="183">
        <v>65496</v>
      </c>
      <c r="M336" s="183">
        <v>40685</v>
      </c>
      <c r="N336" s="183">
        <v>22329</v>
      </c>
      <c r="O336" s="183">
        <v>55203</v>
      </c>
      <c r="P336" s="183">
        <v>61424</v>
      </c>
      <c r="Q336" s="183">
        <v>79702</v>
      </c>
      <c r="R336" s="183">
        <v>36637</v>
      </c>
      <c r="S336" s="183">
        <v>90948</v>
      </c>
      <c r="T336" s="183">
        <v>77853</v>
      </c>
      <c r="U336" s="183">
        <v>67306</v>
      </c>
      <c r="V336" s="183">
        <v>51099</v>
      </c>
      <c r="W336" s="183">
        <v>41063</v>
      </c>
      <c r="X336" s="183">
        <v>53447</v>
      </c>
      <c r="Y336" s="183">
        <v>50802</v>
      </c>
      <c r="Z336" s="183">
        <v>33936</v>
      </c>
      <c r="AA336" s="183">
        <v>40366</v>
      </c>
      <c r="AB336" s="183">
        <v>81526</v>
      </c>
      <c r="AC336" s="183">
        <v>82070</v>
      </c>
      <c r="AD336" s="183">
        <v>24886</v>
      </c>
      <c r="AG336" s="226">
        <f t="shared" si="69"/>
        <v>90948</v>
      </c>
      <c r="AH336" s="226">
        <f t="shared" si="70"/>
        <v>1212</v>
      </c>
      <c r="AI336" s="226">
        <f t="shared" si="76"/>
        <v>969.6</v>
      </c>
      <c r="AJ336" s="227">
        <f t="shared" si="71"/>
        <v>0.97616812092908933</v>
      </c>
      <c r="AK336" s="226">
        <f t="shared" si="77"/>
        <v>909</v>
      </c>
      <c r="AL336" s="227">
        <f t="shared" si="72"/>
        <v>0.97765761337102131</v>
      </c>
      <c r="AN336" s="210" t="b">
        <f t="shared" si="78"/>
        <v>0</v>
      </c>
      <c r="AO336" s="210" t="b">
        <f t="shared" si="84"/>
        <v>0</v>
      </c>
      <c r="AP336" s="211">
        <f t="shared" si="79"/>
        <v>69</v>
      </c>
      <c r="AQ336" s="242">
        <f t="shared" si="80"/>
        <v>9898</v>
      </c>
      <c r="AR336" s="178">
        <v>307</v>
      </c>
      <c r="AS336" s="243">
        <v>0</v>
      </c>
      <c r="AT336" s="242">
        <f t="shared" si="73"/>
        <v>0</v>
      </c>
      <c r="AU336" s="178">
        <v>307</v>
      </c>
      <c r="AV336" s="244">
        <f t="shared" si="74"/>
        <v>969.6</v>
      </c>
      <c r="AW336" s="244">
        <f t="shared" si="81"/>
        <v>0</v>
      </c>
      <c r="AX336" s="213">
        <f t="shared" si="75"/>
        <v>0</v>
      </c>
      <c r="AZ336" s="194"/>
      <c r="BA336" s="195"/>
      <c r="BB336" s="196">
        <v>35966</v>
      </c>
      <c r="BC336" s="197">
        <f>IF(C336="arrendamiento",BB336/Costo!$C$27,'Precios R9 (2023)'!BB336)</f>
        <v>35966</v>
      </c>
      <c r="BD336" s="197">
        <f t="shared" si="82"/>
        <v>6833.54</v>
      </c>
      <c r="BE336" s="197">
        <f t="shared" si="83"/>
        <v>0</v>
      </c>
    </row>
    <row r="337" spans="1:57" s="181" customFormat="1" ht="18.75" customHeight="1">
      <c r="A337" s="178">
        <v>308</v>
      </c>
      <c r="B337" s="179" t="s">
        <v>245</v>
      </c>
      <c r="C337" s="178" t="s">
        <v>369</v>
      </c>
      <c r="D337" s="183">
        <v>1212</v>
      </c>
      <c r="E337" s="183">
        <v>51866</v>
      </c>
      <c r="F337" s="183">
        <v>61962</v>
      </c>
      <c r="G337" s="183">
        <v>41628</v>
      </c>
      <c r="H337" s="183">
        <v>1385</v>
      </c>
      <c r="I337" s="183">
        <v>80708</v>
      </c>
      <c r="J337" s="183">
        <v>30542</v>
      </c>
      <c r="K337" s="183">
        <v>68984</v>
      </c>
      <c r="L337" s="183">
        <v>65496</v>
      </c>
      <c r="M337" s="183">
        <v>55324</v>
      </c>
      <c r="N337" s="183">
        <v>22329</v>
      </c>
      <c r="O337" s="183">
        <v>55203</v>
      </c>
      <c r="P337" s="183">
        <v>61424</v>
      </c>
      <c r="Q337" s="183">
        <v>79702</v>
      </c>
      <c r="R337" s="183">
        <v>36637</v>
      </c>
      <c r="S337" s="183">
        <v>90948</v>
      </c>
      <c r="T337" s="183">
        <v>73528</v>
      </c>
      <c r="U337" s="183">
        <v>67306</v>
      </c>
      <c r="V337" s="183">
        <v>51099</v>
      </c>
      <c r="W337" s="183">
        <v>41063</v>
      </c>
      <c r="X337" s="183">
        <v>53447</v>
      </c>
      <c r="Y337" s="183">
        <v>50802</v>
      </c>
      <c r="Z337" s="183">
        <v>33936</v>
      </c>
      <c r="AA337" s="183">
        <v>46075</v>
      </c>
      <c r="AB337" s="183">
        <v>81741</v>
      </c>
      <c r="AC337" s="183">
        <v>82070</v>
      </c>
      <c r="AD337" s="183">
        <v>24434</v>
      </c>
      <c r="AG337" s="226">
        <f t="shared" si="69"/>
        <v>90948</v>
      </c>
      <c r="AH337" s="226">
        <f t="shared" si="70"/>
        <v>1212</v>
      </c>
      <c r="AI337" s="226">
        <f t="shared" si="76"/>
        <v>969.6</v>
      </c>
      <c r="AJ337" s="227">
        <f t="shared" si="71"/>
        <v>0.98247415226664736</v>
      </c>
      <c r="AK337" s="226">
        <f t="shared" si="77"/>
        <v>909</v>
      </c>
      <c r="AL337" s="227">
        <f t="shared" si="72"/>
        <v>0.98356951774998191</v>
      </c>
      <c r="AN337" s="210" t="b">
        <f t="shared" si="78"/>
        <v>0</v>
      </c>
      <c r="AO337" s="210" t="b">
        <f t="shared" si="84"/>
        <v>0</v>
      </c>
      <c r="AP337" s="211">
        <f t="shared" si="79"/>
        <v>69</v>
      </c>
      <c r="AQ337" s="242">
        <f t="shared" si="80"/>
        <v>9898</v>
      </c>
      <c r="AR337" s="178">
        <v>308</v>
      </c>
      <c r="AS337" s="243">
        <v>0</v>
      </c>
      <c r="AT337" s="242">
        <f t="shared" si="73"/>
        <v>0</v>
      </c>
      <c r="AU337" s="178">
        <v>308</v>
      </c>
      <c r="AV337" s="244">
        <f t="shared" si="74"/>
        <v>969.6</v>
      </c>
      <c r="AW337" s="244">
        <f t="shared" si="81"/>
        <v>0</v>
      </c>
      <c r="AX337" s="213">
        <f t="shared" si="75"/>
        <v>0</v>
      </c>
      <c r="AZ337" s="194"/>
      <c r="BA337" s="195"/>
      <c r="BB337" s="196">
        <v>48907</v>
      </c>
      <c r="BC337" s="197">
        <f>IF(C337="arrendamiento",BB337/Costo!$C$27,'Precios R9 (2023)'!BB337)</f>
        <v>48907</v>
      </c>
      <c r="BD337" s="197">
        <f t="shared" si="82"/>
        <v>9292.33</v>
      </c>
      <c r="BE337" s="197">
        <f t="shared" si="83"/>
        <v>0</v>
      </c>
    </row>
    <row r="338" spans="1:57" s="181" customFormat="1" ht="18.75" customHeight="1">
      <c r="A338" s="178">
        <v>309</v>
      </c>
      <c r="B338" s="179" t="s">
        <v>246</v>
      </c>
      <c r="C338" s="178" t="s">
        <v>369</v>
      </c>
      <c r="D338" s="183">
        <v>1515</v>
      </c>
      <c r="E338" s="183">
        <v>77057</v>
      </c>
      <c r="F338" s="183">
        <v>87292</v>
      </c>
      <c r="G338" s="183">
        <v>67646</v>
      </c>
      <c r="H338" s="183">
        <v>1731</v>
      </c>
      <c r="I338" s="183">
        <v>107476</v>
      </c>
      <c r="J338" s="183">
        <v>46379</v>
      </c>
      <c r="K338" s="183">
        <v>80800</v>
      </c>
      <c r="L338" s="183">
        <v>84727</v>
      </c>
      <c r="M338" s="183">
        <v>42016</v>
      </c>
      <c r="N338" s="183">
        <v>31338</v>
      </c>
      <c r="O338" s="183">
        <v>80994</v>
      </c>
      <c r="P338" s="183">
        <v>82747</v>
      </c>
      <c r="Q338" s="183">
        <v>106138</v>
      </c>
      <c r="R338" s="183">
        <v>84161</v>
      </c>
      <c r="S338" s="183">
        <v>125563</v>
      </c>
      <c r="T338" s="183">
        <v>96390</v>
      </c>
      <c r="U338" s="183">
        <v>80768</v>
      </c>
      <c r="V338" s="183">
        <v>68047</v>
      </c>
      <c r="W338" s="183">
        <v>41063</v>
      </c>
      <c r="X338" s="183">
        <v>75168</v>
      </c>
      <c r="Y338" s="183">
        <v>41436</v>
      </c>
      <c r="Z338" s="183">
        <v>62782</v>
      </c>
      <c r="AA338" s="183">
        <v>49170</v>
      </c>
      <c r="AB338" s="183">
        <v>108844</v>
      </c>
      <c r="AC338" s="183">
        <v>109292</v>
      </c>
      <c r="AD338" s="183">
        <v>65949</v>
      </c>
      <c r="AG338" s="226">
        <f t="shared" si="69"/>
        <v>125563</v>
      </c>
      <c r="AH338" s="226">
        <f t="shared" si="70"/>
        <v>1515</v>
      </c>
      <c r="AI338" s="226">
        <f t="shared" si="76"/>
        <v>1212</v>
      </c>
      <c r="AJ338" s="227">
        <f t="shared" si="71"/>
        <v>0.97115384615384615</v>
      </c>
      <c r="AK338" s="226">
        <f t="shared" si="77"/>
        <v>1136.25</v>
      </c>
      <c r="AL338" s="227">
        <f t="shared" si="72"/>
        <v>0.97295673076923073</v>
      </c>
      <c r="AN338" s="210" t="b">
        <f t="shared" si="78"/>
        <v>0</v>
      </c>
      <c r="AO338" s="210" t="b">
        <f t="shared" si="84"/>
        <v>0</v>
      </c>
      <c r="AP338" s="211">
        <f t="shared" si="79"/>
        <v>69</v>
      </c>
      <c r="AQ338" s="242">
        <f t="shared" si="80"/>
        <v>9898</v>
      </c>
      <c r="AR338" s="178">
        <v>309</v>
      </c>
      <c r="AS338" s="243">
        <v>0</v>
      </c>
      <c r="AT338" s="242">
        <f t="shared" si="73"/>
        <v>0</v>
      </c>
      <c r="AU338" s="178">
        <v>309</v>
      </c>
      <c r="AV338" s="244">
        <f t="shared" si="74"/>
        <v>1212</v>
      </c>
      <c r="AW338" s="244">
        <f t="shared" si="81"/>
        <v>0</v>
      </c>
      <c r="AX338" s="213">
        <f t="shared" si="75"/>
        <v>0</v>
      </c>
      <c r="AZ338" s="194"/>
      <c r="BA338" s="195"/>
      <c r="BB338" s="196">
        <v>37143</v>
      </c>
      <c r="BC338" s="197">
        <f>IF(C338="arrendamiento",BB338/Costo!$C$27,'Precios R9 (2023)'!BB338)</f>
        <v>37143</v>
      </c>
      <c r="BD338" s="197">
        <f t="shared" si="82"/>
        <v>7057.17</v>
      </c>
      <c r="BE338" s="197">
        <f t="shared" si="83"/>
        <v>0</v>
      </c>
    </row>
    <row r="339" spans="1:57" s="181" customFormat="1" ht="18.75" customHeight="1">
      <c r="A339" s="178">
        <v>310</v>
      </c>
      <c r="B339" s="179" t="s">
        <v>247</v>
      </c>
      <c r="C339" s="178" t="s">
        <v>369</v>
      </c>
      <c r="D339" s="183">
        <v>1515</v>
      </c>
      <c r="E339" s="183">
        <v>77057</v>
      </c>
      <c r="F339" s="183">
        <v>87292</v>
      </c>
      <c r="G339" s="183">
        <v>67646</v>
      </c>
      <c r="H339" s="183">
        <v>1731</v>
      </c>
      <c r="I339" s="183">
        <v>107476</v>
      </c>
      <c r="J339" s="183">
        <v>46379</v>
      </c>
      <c r="K339" s="183">
        <v>86230</v>
      </c>
      <c r="L339" s="183">
        <v>84727</v>
      </c>
      <c r="M339" s="183">
        <v>52187</v>
      </c>
      <c r="N339" s="183">
        <v>31338</v>
      </c>
      <c r="O339" s="183">
        <v>80994</v>
      </c>
      <c r="P339" s="183">
        <v>82747</v>
      </c>
      <c r="Q339" s="183">
        <v>106138</v>
      </c>
      <c r="R339" s="183">
        <v>84161</v>
      </c>
      <c r="S339" s="183">
        <v>125563</v>
      </c>
      <c r="T339" s="183">
        <v>96390</v>
      </c>
      <c r="U339" s="183">
        <v>80768</v>
      </c>
      <c r="V339" s="183">
        <v>68047</v>
      </c>
      <c r="W339" s="183">
        <v>45135</v>
      </c>
      <c r="X339" s="183">
        <v>75168</v>
      </c>
      <c r="Y339" s="183">
        <v>69229</v>
      </c>
      <c r="Z339" s="183">
        <v>62782</v>
      </c>
      <c r="AA339" s="183">
        <v>54372</v>
      </c>
      <c r="AB339" s="183">
        <v>108561</v>
      </c>
      <c r="AC339" s="183">
        <v>109292</v>
      </c>
      <c r="AD339" s="183">
        <v>66288</v>
      </c>
      <c r="AG339" s="226">
        <f t="shared" si="69"/>
        <v>125563</v>
      </c>
      <c r="AH339" s="226">
        <f t="shared" si="70"/>
        <v>1515</v>
      </c>
      <c r="AI339" s="226">
        <f t="shared" si="76"/>
        <v>1212</v>
      </c>
      <c r="AJ339" s="227">
        <f t="shared" si="71"/>
        <v>0.97677582539712959</v>
      </c>
      <c r="AK339" s="226">
        <f t="shared" si="77"/>
        <v>1136.25</v>
      </c>
      <c r="AL339" s="227">
        <f t="shared" si="72"/>
        <v>0.97822733630980896</v>
      </c>
      <c r="AN339" s="210" t="b">
        <f t="shared" si="78"/>
        <v>0</v>
      </c>
      <c r="AO339" s="210" t="b">
        <f t="shared" si="84"/>
        <v>0</v>
      </c>
      <c r="AP339" s="211">
        <f t="shared" si="79"/>
        <v>69</v>
      </c>
      <c r="AQ339" s="242">
        <f t="shared" si="80"/>
        <v>9898</v>
      </c>
      <c r="AR339" s="178">
        <v>310</v>
      </c>
      <c r="AS339" s="243">
        <v>0</v>
      </c>
      <c r="AT339" s="242">
        <f t="shared" si="73"/>
        <v>0</v>
      </c>
      <c r="AU339" s="178">
        <v>310</v>
      </c>
      <c r="AV339" s="244">
        <f t="shared" si="74"/>
        <v>1212</v>
      </c>
      <c r="AW339" s="244">
        <f t="shared" si="81"/>
        <v>0</v>
      </c>
      <c r="AX339" s="213">
        <f t="shared" si="75"/>
        <v>0</v>
      </c>
      <c r="AZ339" s="194"/>
      <c r="BA339" s="195"/>
      <c r="BB339" s="196">
        <v>46134</v>
      </c>
      <c r="BC339" s="197">
        <f>IF(C339="arrendamiento",BB339/Costo!$C$27,'Precios R9 (2023)'!BB339)</f>
        <v>46134</v>
      </c>
      <c r="BD339" s="197">
        <f t="shared" si="82"/>
        <v>8765.4600000000009</v>
      </c>
      <c r="BE339" s="197">
        <f t="shared" si="83"/>
        <v>0</v>
      </c>
    </row>
    <row r="340" spans="1:57" s="181" customFormat="1" ht="18.75" customHeight="1">
      <c r="A340" s="178">
        <v>311</v>
      </c>
      <c r="B340" s="179" t="s">
        <v>248</v>
      </c>
      <c r="C340" s="178" t="s">
        <v>369</v>
      </c>
      <c r="D340" s="183">
        <v>1515</v>
      </c>
      <c r="E340" s="183">
        <v>77057</v>
      </c>
      <c r="F340" s="183">
        <v>87292</v>
      </c>
      <c r="G340" s="183">
        <v>67646</v>
      </c>
      <c r="H340" s="183">
        <v>1731</v>
      </c>
      <c r="I340" s="183">
        <v>107476</v>
      </c>
      <c r="J340" s="183">
        <v>46379</v>
      </c>
      <c r="K340" s="183">
        <v>80800</v>
      </c>
      <c r="L340" s="183">
        <v>84727</v>
      </c>
      <c r="M340" s="183">
        <v>67823</v>
      </c>
      <c r="N340" s="183">
        <v>31338</v>
      </c>
      <c r="O340" s="183">
        <v>80994</v>
      </c>
      <c r="P340" s="183">
        <v>82747</v>
      </c>
      <c r="Q340" s="183">
        <v>106138</v>
      </c>
      <c r="R340" s="183">
        <v>84161</v>
      </c>
      <c r="S340" s="183">
        <v>125563</v>
      </c>
      <c r="T340" s="183">
        <v>96390</v>
      </c>
      <c r="U340" s="183">
        <v>80768</v>
      </c>
      <c r="V340" s="183">
        <v>68047</v>
      </c>
      <c r="W340" s="183">
        <v>45135</v>
      </c>
      <c r="X340" s="183">
        <v>75168</v>
      </c>
      <c r="Y340" s="183">
        <v>69229</v>
      </c>
      <c r="Z340" s="183">
        <v>62782</v>
      </c>
      <c r="AA340" s="183">
        <v>59235</v>
      </c>
      <c r="AB340" s="183">
        <v>109229</v>
      </c>
      <c r="AC340" s="183">
        <v>109292</v>
      </c>
      <c r="AD340" s="183">
        <v>66741</v>
      </c>
      <c r="AG340" s="226">
        <f t="shared" si="69"/>
        <v>125563</v>
      </c>
      <c r="AH340" s="226">
        <f t="shared" si="70"/>
        <v>1515</v>
      </c>
      <c r="AI340" s="226">
        <f t="shared" si="76"/>
        <v>1212</v>
      </c>
      <c r="AJ340" s="227">
        <f t="shared" si="71"/>
        <v>0.98212995591466024</v>
      </c>
      <c r="AK340" s="226">
        <f t="shared" si="77"/>
        <v>1136.25</v>
      </c>
      <c r="AL340" s="227">
        <f t="shared" si="72"/>
        <v>0.98324683366999399</v>
      </c>
      <c r="AN340" s="210" t="b">
        <f t="shared" si="78"/>
        <v>0</v>
      </c>
      <c r="AO340" s="210" t="b">
        <f t="shared" si="84"/>
        <v>0</v>
      </c>
      <c r="AP340" s="211">
        <f t="shared" si="79"/>
        <v>69</v>
      </c>
      <c r="AQ340" s="242">
        <f t="shared" si="80"/>
        <v>9898</v>
      </c>
      <c r="AR340" s="178">
        <v>311</v>
      </c>
      <c r="AS340" s="243">
        <v>0</v>
      </c>
      <c r="AT340" s="242">
        <f t="shared" si="73"/>
        <v>0</v>
      </c>
      <c r="AU340" s="178">
        <v>311</v>
      </c>
      <c r="AV340" s="244">
        <f t="shared" si="74"/>
        <v>1212</v>
      </c>
      <c r="AW340" s="244">
        <f t="shared" si="81"/>
        <v>0</v>
      </c>
      <c r="AX340" s="213">
        <f t="shared" si="75"/>
        <v>0</v>
      </c>
      <c r="AZ340" s="194"/>
      <c r="BA340" s="195"/>
      <c r="BB340" s="196">
        <v>59957</v>
      </c>
      <c r="BC340" s="197">
        <f>IF(C340="arrendamiento",BB340/Costo!$C$27,'Precios R9 (2023)'!BB340)</f>
        <v>59957</v>
      </c>
      <c r="BD340" s="197">
        <f t="shared" si="82"/>
        <v>11391.83</v>
      </c>
      <c r="BE340" s="197">
        <f t="shared" si="83"/>
        <v>0</v>
      </c>
    </row>
    <row r="341" spans="1:57" s="181" customFormat="1" ht="18.75" customHeight="1">
      <c r="A341" s="178">
        <v>312</v>
      </c>
      <c r="B341" s="179" t="s">
        <v>249</v>
      </c>
      <c r="C341" s="178" t="s">
        <v>369</v>
      </c>
      <c r="D341" s="183">
        <v>1515</v>
      </c>
      <c r="E341" s="183">
        <v>77057</v>
      </c>
      <c r="F341" s="183">
        <v>87292</v>
      </c>
      <c r="G341" s="183">
        <v>67646</v>
      </c>
      <c r="H341" s="183">
        <v>1731</v>
      </c>
      <c r="I341" s="183">
        <v>107476</v>
      </c>
      <c r="J341" s="183">
        <v>46379</v>
      </c>
      <c r="K341" s="183">
        <v>86230</v>
      </c>
      <c r="L341" s="183">
        <v>84727</v>
      </c>
      <c r="M341" s="183">
        <v>65156</v>
      </c>
      <c r="N341" s="183">
        <v>31338</v>
      </c>
      <c r="O341" s="183">
        <v>80994</v>
      </c>
      <c r="P341" s="183">
        <v>82747</v>
      </c>
      <c r="Q341" s="183">
        <v>106138</v>
      </c>
      <c r="R341" s="183">
        <v>84161</v>
      </c>
      <c r="S341" s="183">
        <v>125563</v>
      </c>
      <c r="T341" s="183">
        <v>96390</v>
      </c>
      <c r="U341" s="183">
        <v>80768</v>
      </c>
      <c r="V341" s="183">
        <v>68047</v>
      </c>
      <c r="W341" s="183">
        <v>45135</v>
      </c>
      <c r="X341" s="183">
        <v>75168</v>
      </c>
      <c r="Y341" s="183">
        <v>69229</v>
      </c>
      <c r="Z341" s="183">
        <v>62782</v>
      </c>
      <c r="AA341" s="183">
        <v>58195</v>
      </c>
      <c r="AB341" s="183">
        <v>109082</v>
      </c>
      <c r="AC341" s="183">
        <v>109292</v>
      </c>
      <c r="AD341" s="183">
        <v>61085</v>
      </c>
      <c r="AG341" s="226">
        <f t="shared" si="69"/>
        <v>125563</v>
      </c>
      <c r="AH341" s="226">
        <f t="shared" si="70"/>
        <v>1515</v>
      </c>
      <c r="AI341" s="226">
        <f t="shared" si="76"/>
        <v>1212</v>
      </c>
      <c r="AJ341" s="227">
        <f t="shared" si="71"/>
        <v>0.98139848977837807</v>
      </c>
      <c r="AK341" s="226">
        <f t="shared" si="77"/>
        <v>1136.25</v>
      </c>
      <c r="AL341" s="227">
        <f t="shared" si="72"/>
        <v>0.98256108416722943</v>
      </c>
      <c r="AN341" s="210" t="b">
        <f t="shared" si="78"/>
        <v>0</v>
      </c>
      <c r="AO341" s="210" t="b">
        <f t="shared" si="84"/>
        <v>0</v>
      </c>
      <c r="AP341" s="211">
        <f t="shared" si="79"/>
        <v>69</v>
      </c>
      <c r="AQ341" s="242">
        <f t="shared" si="80"/>
        <v>9898</v>
      </c>
      <c r="AR341" s="178">
        <v>312</v>
      </c>
      <c r="AS341" s="243">
        <v>0</v>
      </c>
      <c r="AT341" s="242">
        <f t="shared" si="73"/>
        <v>0</v>
      </c>
      <c r="AU341" s="178">
        <v>312</v>
      </c>
      <c r="AV341" s="244">
        <f t="shared" si="74"/>
        <v>1212</v>
      </c>
      <c r="AW341" s="244">
        <f t="shared" si="81"/>
        <v>0</v>
      </c>
      <c r="AX341" s="213">
        <f t="shared" si="75"/>
        <v>0</v>
      </c>
      <c r="AZ341" s="194"/>
      <c r="BA341" s="195"/>
      <c r="BB341" s="196">
        <v>57599</v>
      </c>
      <c r="BC341" s="197">
        <f>IF(C341="arrendamiento",BB341/Costo!$C$27,'Precios R9 (2023)'!BB341)</f>
        <v>57599</v>
      </c>
      <c r="BD341" s="197">
        <f t="shared" si="82"/>
        <v>10943.81</v>
      </c>
      <c r="BE341" s="197">
        <f t="shared" si="83"/>
        <v>0</v>
      </c>
    </row>
    <row r="342" spans="1:57" s="181" customFormat="1" ht="18.75" customHeight="1">
      <c r="A342" s="178">
        <v>313</v>
      </c>
      <c r="B342" s="179" t="s">
        <v>250</v>
      </c>
      <c r="C342" s="178" t="s">
        <v>369</v>
      </c>
      <c r="D342" s="183">
        <v>2272</v>
      </c>
      <c r="E342" s="183">
        <v>124477</v>
      </c>
      <c r="F342" s="183">
        <v>84759</v>
      </c>
      <c r="G342" s="183">
        <v>81305</v>
      </c>
      <c r="H342" s="183">
        <v>2597</v>
      </c>
      <c r="I342" s="183">
        <v>137617</v>
      </c>
      <c r="J342" s="183">
        <v>58822</v>
      </c>
      <c r="K342" s="183">
        <v>121200</v>
      </c>
      <c r="L342" s="183">
        <v>90496</v>
      </c>
      <c r="M342" s="183">
        <v>63594</v>
      </c>
      <c r="N342" s="183">
        <v>49972</v>
      </c>
      <c r="O342" s="183">
        <v>106333</v>
      </c>
      <c r="P342" s="183">
        <v>106333</v>
      </c>
      <c r="Q342" s="183">
        <v>135902</v>
      </c>
      <c r="R342" s="183">
        <v>110767</v>
      </c>
      <c r="S342" s="183">
        <v>152938</v>
      </c>
      <c r="T342" s="183">
        <v>106276</v>
      </c>
      <c r="U342" s="183">
        <v>100960</v>
      </c>
      <c r="V342" s="183">
        <v>87130</v>
      </c>
      <c r="W342" s="183">
        <v>64365</v>
      </c>
      <c r="X342" s="183">
        <v>92464</v>
      </c>
      <c r="Y342" s="183">
        <v>83279</v>
      </c>
      <c r="Z342" s="183">
        <v>98414</v>
      </c>
      <c r="AA342" s="183">
        <v>78919</v>
      </c>
      <c r="AB342" s="183">
        <v>139488</v>
      </c>
      <c r="AC342" s="183">
        <v>139942</v>
      </c>
      <c r="AD342" s="183">
        <v>74659</v>
      </c>
      <c r="AG342" s="226">
        <f t="shared" si="69"/>
        <v>152938</v>
      </c>
      <c r="AH342" s="226">
        <f t="shared" si="70"/>
        <v>2272</v>
      </c>
      <c r="AI342" s="226">
        <f t="shared" si="76"/>
        <v>1817.6</v>
      </c>
      <c r="AJ342" s="227">
        <f t="shared" si="71"/>
        <v>0.97141868729754377</v>
      </c>
      <c r="AK342" s="226">
        <f t="shared" si="77"/>
        <v>1704</v>
      </c>
      <c r="AL342" s="227">
        <f t="shared" si="72"/>
        <v>0.97320501934144732</v>
      </c>
      <c r="AN342" s="210" t="b">
        <f t="shared" si="78"/>
        <v>0</v>
      </c>
      <c r="AO342" s="210" t="b">
        <f t="shared" si="84"/>
        <v>0</v>
      </c>
      <c r="AP342" s="211">
        <f t="shared" si="79"/>
        <v>69</v>
      </c>
      <c r="AQ342" s="242">
        <f t="shared" si="80"/>
        <v>9898</v>
      </c>
      <c r="AR342" s="178">
        <v>313</v>
      </c>
      <c r="AS342" s="243">
        <v>0</v>
      </c>
      <c r="AT342" s="242">
        <f t="shared" si="73"/>
        <v>0</v>
      </c>
      <c r="AU342" s="178">
        <v>313</v>
      </c>
      <c r="AV342" s="244">
        <f t="shared" si="74"/>
        <v>1817.6</v>
      </c>
      <c r="AW342" s="244">
        <f t="shared" si="81"/>
        <v>0</v>
      </c>
      <c r="AX342" s="213">
        <f t="shared" si="75"/>
        <v>0</v>
      </c>
      <c r="AZ342" s="194"/>
      <c r="BA342" s="195"/>
      <c r="BB342" s="196">
        <v>56218</v>
      </c>
      <c r="BC342" s="197">
        <f>IF(C342="arrendamiento",BB342/Costo!$C$27,'Precios R9 (2023)'!BB342)</f>
        <v>56218</v>
      </c>
      <c r="BD342" s="197">
        <f t="shared" si="82"/>
        <v>10681.42</v>
      </c>
      <c r="BE342" s="197">
        <f t="shared" si="83"/>
        <v>0</v>
      </c>
    </row>
    <row r="343" spans="1:57" s="181" customFormat="1" ht="18.75" customHeight="1">
      <c r="A343" s="178">
        <v>314</v>
      </c>
      <c r="B343" s="179" t="s">
        <v>251</v>
      </c>
      <c r="C343" s="178" t="s">
        <v>369</v>
      </c>
      <c r="D343" s="183">
        <v>2272</v>
      </c>
      <c r="E343" s="183">
        <v>124477</v>
      </c>
      <c r="F343" s="183">
        <v>84759</v>
      </c>
      <c r="G343" s="183">
        <v>81305</v>
      </c>
      <c r="H343" s="183">
        <v>2597</v>
      </c>
      <c r="I343" s="183">
        <v>137617</v>
      </c>
      <c r="J343" s="183">
        <v>58822</v>
      </c>
      <c r="K343" s="183">
        <v>129345</v>
      </c>
      <c r="L343" s="183">
        <v>90496</v>
      </c>
      <c r="M343" s="183">
        <v>79754</v>
      </c>
      <c r="N343" s="183">
        <v>49972</v>
      </c>
      <c r="O343" s="183">
        <v>106333</v>
      </c>
      <c r="P343" s="183">
        <v>106333</v>
      </c>
      <c r="Q343" s="183">
        <v>135902</v>
      </c>
      <c r="R343" s="183">
        <v>110767</v>
      </c>
      <c r="S343" s="183">
        <v>152938</v>
      </c>
      <c r="T343" s="183">
        <v>106276</v>
      </c>
      <c r="U343" s="183">
        <v>100960</v>
      </c>
      <c r="V343" s="183">
        <v>87130</v>
      </c>
      <c r="W343" s="183">
        <v>64365</v>
      </c>
      <c r="X343" s="183">
        <v>92464</v>
      </c>
      <c r="Y343" s="183">
        <v>83279</v>
      </c>
      <c r="Z343" s="183">
        <v>98414</v>
      </c>
      <c r="AA343" s="183">
        <v>85222</v>
      </c>
      <c r="AB343" s="183">
        <v>139511</v>
      </c>
      <c r="AC343" s="183">
        <v>139942</v>
      </c>
      <c r="AD343" s="183">
        <v>74772</v>
      </c>
      <c r="AG343" s="226">
        <f t="shared" si="69"/>
        <v>152938</v>
      </c>
      <c r="AH343" s="226">
        <f t="shared" si="70"/>
        <v>2272</v>
      </c>
      <c r="AI343" s="226">
        <f t="shared" si="76"/>
        <v>1817.6</v>
      </c>
      <c r="AJ343" s="227">
        <f t="shared" si="71"/>
        <v>0.97720992050555455</v>
      </c>
      <c r="AK343" s="226">
        <f t="shared" si="77"/>
        <v>1704</v>
      </c>
      <c r="AL343" s="227">
        <f t="shared" si="72"/>
        <v>0.97863430047395739</v>
      </c>
      <c r="AN343" s="210" t="b">
        <f t="shared" si="78"/>
        <v>0</v>
      </c>
      <c r="AO343" s="210" t="b">
        <f t="shared" si="84"/>
        <v>0</v>
      </c>
      <c r="AP343" s="211">
        <f t="shared" si="79"/>
        <v>69</v>
      </c>
      <c r="AQ343" s="242">
        <f t="shared" si="80"/>
        <v>9898</v>
      </c>
      <c r="AR343" s="178">
        <v>314</v>
      </c>
      <c r="AS343" s="243">
        <v>0</v>
      </c>
      <c r="AT343" s="242">
        <f t="shared" si="73"/>
        <v>0</v>
      </c>
      <c r="AU343" s="178">
        <v>314</v>
      </c>
      <c r="AV343" s="244">
        <f t="shared" si="74"/>
        <v>1817.6</v>
      </c>
      <c r="AW343" s="244">
        <f t="shared" si="81"/>
        <v>0</v>
      </c>
      <c r="AX343" s="213">
        <f t="shared" si="75"/>
        <v>0</v>
      </c>
      <c r="AZ343" s="194"/>
      <c r="BA343" s="195"/>
      <c r="BB343" s="196">
        <v>70504</v>
      </c>
      <c r="BC343" s="197">
        <f>IF(C343="arrendamiento",BB343/Costo!$C$27,'Precios R9 (2023)'!BB343)</f>
        <v>70504</v>
      </c>
      <c r="BD343" s="197">
        <f t="shared" si="82"/>
        <v>13395.76</v>
      </c>
      <c r="BE343" s="197">
        <f t="shared" si="83"/>
        <v>0</v>
      </c>
    </row>
    <row r="344" spans="1:57" s="181" customFormat="1" ht="18.75" customHeight="1">
      <c r="A344" s="178">
        <v>315</v>
      </c>
      <c r="B344" s="179" t="s">
        <v>252</v>
      </c>
      <c r="C344" s="178" t="s">
        <v>369</v>
      </c>
      <c r="D344" s="183">
        <v>2272</v>
      </c>
      <c r="E344" s="183">
        <v>124477</v>
      </c>
      <c r="F344" s="183">
        <v>84759</v>
      </c>
      <c r="G344" s="183">
        <v>81305</v>
      </c>
      <c r="H344" s="183">
        <v>2597</v>
      </c>
      <c r="I344" s="183">
        <v>137617</v>
      </c>
      <c r="J344" s="183">
        <v>58822</v>
      </c>
      <c r="K344" s="183">
        <v>121200</v>
      </c>
      <c r="L344" s="183">
        <v>90496</v>
      </c>
      <c r="M344" s="183">
        <v>132987</v>
      </c>
      <c r="N344" s="183">
        <v>49972</v>
      </c>
      <c r="O344" s="183">
        <v>106333</v>
      </c>
      <c r="P344" s="183">
        <v>106333</v>
      </c>
      <c r="Q344" s="183">
        <v>135902</v>
      </c>
      <c r="R344" s="183">
        <v>110767</v>
      </c>
      <c r="S344" s="183">
        <v>152938</v>
      </c>
      <c r="T344" s="183">
        <v>172884</v>
      </c>
      <c r="U344" s="183">
        <v>100960</v>
      </c>
      <c r="V344" s="183">
        <v>87130</v>
      </c>
      <c r="W344" s="183">
        <v>64365</v>
      </c>
      <c r="X344" s="183">
        <v>92464</v>
      </c>
      <c r="Y344" s="183">
        <v>83279</v>
      </c>
      <c r="Z344" s="183">
        <v>98414</v>
      </c>
      <c r="AA344" s="183">
        <v>85222</v>
      </c>
      <c r="AB344" s="183">
        <v>139398</v>
      </c>
      <c r="AC344" s="183">
        <v>139942</v>
      </c>
      <c r="AD344" s="183">
        <v>74433</v>
      </c>
      <c r="AG344" s="226">
        <f t="shared" si="69"/>
        <v>172884</v>
      </c>
      <c r="AH344" s="226">
        <f t="shared" si="70"/>
        <v>2272</v>
      </c>
      <c r="AI344" s="226">
        <f t="shared" si="76"/>
        <v>1817.6</v>
      </c>
      <c r="AJ344" s="227">
        <f t="shared" si="71"/>
        <v>0.98633249866528305</v>
      </c>
      <c r="AK344" s="226">
        <f t="shared" si="77"/>
        <v>1704</v>
      </c>
      <c r="AL344" s="227">
        <f t="shared" si="72"/>
        <v>0.9871867174987029</v>
      </c>
      <c r="AN344" s="210" t="b">
        <f t="shared" si="78"/>
        <v>0</v>
      </c>
      <c r="AO344" s="210" t="b">
        <f t="shared" si="84"/>
        <v>0</v>
      </c>
      <c r="AP344" s="211">
        <f t="shared" si="79"/>
        <v>69</v>
      </c>
      <c r="AQ344" s="242">
        <f t="shared" si="80"/>
        <v>9898</v>
      </c>
      <c r="AR344" s="178">
        <v>315</v>
      </c>
      <c r="AS344" s="243">
        <v>0</v>
      </c>
      <c r="AT344" s="242">
        <f t="shared" si="73"/>
        <v>0</v>
      </c>
      <c r="AU344" s="178">
        <v>315</v>
      </c>
      <c r="AV344" s="244">
        <f t="shared" si="74"/>
        <v>1817.6</v>
      </c>
      <c r="AW344" s="244">
        <f t="shared" si="81"/>
        <v>0</v>
      </c>
      <c r="AX344" s="213">
        <f t="shared" si="75"/>
        <v>0</v>
      </c>
      <c r="AZ344" s="194"/>
      <c r="BA344" s="195" t="s">
        <v>743</v>
      </c>
      <c r="BB344" s="196">
        <v>117563</v>
      </c>
      <c r="BC344" s="197">
        <f>IF(C344="arrendamiento",BB344/Costo!$C$27,'Precios R9 (2023)'!BB344)</f>
        <v>117563</v>
      </c>
      <c r="BD344" s="197">
        <f t="shared" si="82"/>
        <v>22336.97</v>
      </c>
      <c r="BE344" s="197">
        <f t="shared" si="83"/>
        <v>0</v>
      </c>
    </row>
    <row r="345" spans="1:57" s="181" customFormat="1" ht="18.75" customHeight="1">
      <c r="A345" s="178">
        <v>316</v>
      </c>
      <c r="B345" s="179" t="s">
        <v>253</v>
      </c>
      <c r="C345" s="178" t="s">
        <v>369</v>
      </c>
      <c r="D345" s="183">
        <v>2272</v>
      </c>
      <c r="E345" s="183">
        <v>124477</v>
      </c>
      <c r="F345" s="183">
        <v>84759</v>
      </c>
      <c r="G345" s="183">
        <v>81305</v>
      </c>
      <c r="H345" s="183">
        <v>2597</v>
      </c>
      <c r="I345" s="183">
        <v>137617</v>
      </c>
      <c r="J345" s="183">
        <v>58822</v>
      </c>
      <c r="K345" s="183">
        <v>129345</v>
      </c>
      <c r="L345" s="183">
        <v>90496</v>
      </c>
      <c r="M345" s="183">
        <v>109223</v>
      </c>
      <c r="N345" s="183">
        <v>49972</v>
      </c>
      <c r="O345" s="183">
        <v>106333</v>
      </c>
      <c r="P345" s="183">
        <v>106333</v>
      </c>
      <c r="Q345" s="183">
        <v>135902</v>
      </c>
      <c r="R345" s="183">
        <v>110767</v>
      </c>
      <c r="S345" s="183">
        <v>152938</v>
      </c>
      <c r="T345" s="183">
        <v>141990</v>
      </c>
      <c r="U345" s="183">
        <v>100960</v>
      </c>
      <c r="V345" s="183">
        <v>87130</v>
      </c>
      <c r="W345" s="183">
        <v>64365</v>
      </c>
      <c r="X345" s="183">
        <v>92464</v>
      </c>
      <c r="Y345" s="183">
        <v>83279</v>
      </c>
      <c r="Z345" s="183">
        <v>98414</v>
      </c>
      <c r="AA345" s="183">
        <v>85222</v>
      </c>
      <c r="AB345" s="183">
        <v>139500</v>
      </c>
      <c r="AC345" s="183">
        <v>139942</v>
      </c>
      <c r="AD345" s="183">
        <v>75225</v>
      </c>
      <c r="AG345" s="226">
        <f t="shared" si="69"/>
        <v>152938</v>
      </c>
      <c r="AH345" s="226">
        <f t="shared" si="70"/>
        <v>2272</v>
      </c>
      <c r="AI345" s="226">
        <f t="shared" si="76"/>
        <v>1817.6</v>
      </c>
      <c r="AJ345" s="227">
        <f t="shared" si="71"/>
        <v>0.98335881636651623</v>
      </c>
      <c r="AK345" s="226">
        <f t="shared" si="77"/>
        <v>1704</v>
      </c>
      <c r="AL345" s="227">
        <f t="shared" si="72"/>
        <v>0.98439889034360895</v>
      </c>
      <c r="AN345" s="210" t="b">
        <f t="shared" si="78"/>
        <v>0</v>
      </c>
      <c r="AO345" s="210" t="b">
        <f t="shared" si="84"/>
        <v>0</v>
      </c>
      <c r="AP345" s="211">
        <f t="shared" si="79"/>
        <v>69</v>
      </c>
      <c r="AQ345" s="242">
        <f t="shared" si="80"/>
        <v>9898</v>
      </c>
      <c r="AR345" s="178">
        <v>316</v>
      </c>
      <c r="AS345" s="243">
        <v>0</v>
      </c>
      <c r="AT345" s="242">
        <f t="shared" si="73"/>
        <v>0</v>
      </c>
      <c r="AU345" s="178">
        <v>316</v>
      </c>
      <c r="AV345" s="244">
        <f t="shared" si="74"/>
        <v>1817.6</v>
      </c>
      <c r="AW345" s="244">
        <f t="shared" si="81"/>
        <v>0</v>
      </c>
      <c r="AX345" s="213">
        <f t="shared" si="75"/>
        <v>0</v>
      </c>
      <c r="AZ345" s="194"/>
      <c r="BA345" s="195"/>
      <c r="BB345" s="196">
        <v>96555</v>
      </c>
      <c r="BC345" s="197">
        <f>IF(C345="arrendamiento",BB345/Costo!$C$27,'Precios R9 (2023)'!BB345)</f>
        <v>96555</v>
      </c>
      <c r="BD345" s="197">
        <f t="shared" si="82"/>
        <v>18345.45</v>
      </c>
      <c r="BE345" s="197">
        <f t="shared" si="83"/>
        <v>0</v>
      </c>
    </row>
    <row r="346" spans="1:57" s="181" customFormat="1" ht="18.75" customHeight="1">
      <c r="A346" s="178">
        <v>317</v>
      </c>
      <c r="B346" s="179" t="s">
        <v>254</v>
      </c>
      <c r="C346" s="178" t="s">
        <v>369</v>
      </c>
      <c r="D346" s="183">
        <v>5236</v>
      </c>
      <c r="E346" s="183">
        <v>533474</v>
      </c>
      <c r="F346" s="183">
        <v>105030</v>
      </c>
      <c r="G346" s="183">
        <v>312211</v>
      </c>
      <c r="H346" s="183">
        <v>5983</v>
      </c>
      <c r="I346" s="183">
        <v>273574</v>
      </c>
      <c r="J346" s="183">
        <v>96152</v>
      </c>
      <c r="K346" s="183">
        <v>694880</v>
      </c>
      <c r="L346" s="183">
        <v>168549</v>
      </c>
      <c r="M346" s="183">
        <v>172056</v>
      </c>
      <c r="N346" s="183">
        <v>165545</v>
      </c>
      <c r="O346" s="183">
        <v>167418</v>
      </c>
      <c r="P346" s="183">
        <v>196150</v>
      </c>
      <c r="Q346" s="183">
        <v>270166</v>
      </c>
      <c r="R346" s="183">
        <v>219905</v>
      </c>
      <c r="S346" s="183">
        <v>227824</v>
      </c>
      <c r="T346" s="183">
        <v>223672</v>
      </c>
      <c r="U346" s="183">
        <v>218746</v>
      </c>
      <c r="V346" s="183">
        <v>173209</v>
      </c>
      <c r="W346" s="183">
        <v>101695</v>
      </c>
      <c r="X346" s="183">
        <v>180364</v>
      </c>
      <c r="Y346" s="183">
        <v>162384</v>
      </c>
      <c r="Z346" s="183">
        <v>118776</v>
      </c>
      <c r="AA346" s="183">
        <v>175553</v>
      </c>
      <c r="AB346" s="183">
        <v>276137</v>
      </c>
      <c r="AC346" s="183">
        <v>278195</v>
      </c>
      <c r="AD346" s="183">
        <v>180992</v>
      </c>
      <c r="AG346" s="226">
        <f t="shared" si="69"/>
        <v>694880</v>
      </c>
      <c r="AH346" s="226">
        <f t="shared" si="70"/>
        <v>5236</v>
      </c>
      <c r="AI346" s="226">
        <f t="shared" si="76"/>
        <v>4188.8</v>
      </c>
      <c r="AJ346" s="227">
        <f t="shared" si="71"/>
        <v>0.97565443808992425</v>
      </c>
      <c r="AK346" s="226">
        <f t="shared" si="77"/>
        <v>3927</v>
      </c>
      <c r="AL346" s="227">
        <f t="shared" si="72"/>
        <v>0.977176035709304</v>
      </c>
      <c r="AN346" s="210" t="b">
        <f t="shared" si="78"/>
        <v>0</v>
      </c>
      <c r="AO346" s="210" t="b">
        <f t="shared" si="84"/>
        <v>0</v>
      </c>
      <c r="AP346" s="211">
        <f t="shared" si="79"/>
        <v>69</v>
      </c>
      <c r="AQ346" s="242">
        <f t="shared" si="80"/>
        <v>9898</v>
      </c>
      <c r="AR346" s="178">
        <v>317</v>
      </c>
      <c r="AS346" s="243">
        <v>0</v>
      </c>
      <c r="AT346" s="242">
        <f t="shared" si="73"/>
        <v>0</v>
      </c>
      <c r="AU346" s="178">
        <v>317</v>
      </c>
      <c r="AV346" s="244">
        <f t="shared" si="74"/>
        <v>4188.8</v>
      </c>
      <c r="AW346" s="244">
        <f t="shared" si="81"/>
        <v>0</v>
      </c>
      <c r="AX346" s="213">
        <f t="shared" si="75"/>
        <v>0</v>
      </c>
      <c r="AZ346" s="194"/>
      <c r="BA346" s="195"/>
      <c r="BB346" s="196">
        <v>152100</v>
      </c>
      <c r="BC346" s="197">
        <f>IF(C346="arrendamiento",BB346/Costo!$C$27,'Precios R9 (2023)'!BB346)</f>
        <v>152100</v>
      </c>
      <c r="BD346" s="197">
        <f t="shared" si="82"/>
        <v>28899</v>
      </c>
      <c r="BE346" s="197">
        <f t="shared" si="83"/>
        <v>0</v>
      </c>
    </row>
    <row r="347" spans="1:57" s="181" customFormat="1" ht="18.75" customHeight="1">
      <c r="A347" s="178">
        <v>318</v>
      </c>
      <c r="B347" s="179" t="s">
        <v>255</v>
      </c>
      <c r="C347" s="178" t="s">
        <v>369</v>
      </c>
      <c r="D347" s="183">
        <v>5236</v>
      </c>
      <c r="E347" s="183">
        <v>533474</v>
      </c>
      <c r="F347" s="183">
        <v>105030</v>
      </c>
      <c r="G347" s="183">
        <v>312211</v>
      </c>
      <c r="H347" s="183">
        <v>5983</v>
      </c>
      <c r="I347" s="183">
        <v>273574</v>
      </c>
      <c r="J347" s="183">
        <v>96152</v>
      </c>
      <c r="K347" s="183">
        <v>741576</v>
      </c>
      <c r="L347" s="183">
        <v>168549</v>
      </c>
      <c r="M347" s="183">
        <v>370634</v>
      </c>
      <c r="N347" s="183">
        <v>165545</v>
      </c>
      <c r="O347" s="183">
        <v>167418</v>
      </c>
      <c r="P347" s="183">
        <v>196150</v>
      </c>
      <c r="Q347" s="183">
        <v>270166</v>
      </c>
      <c r="R347" s="183">
        <v>219905</v>
      </c>
      <c r="S347" s="183">
        <v>227824</v>
      </c>
      <c r="T347" s="183">
        <v>444761</v>
      </c>
      <c r="U347" s="183">
        <v>218746</v>
      </c>
      <c r="V347" s="183">
        <v>173209</v>
      </c>
      <c r="W347" s="183">
        <v>101695</v>
      </c>
      <c r="X347" s="183">
        <v>180364</v>
      </c>
      <c r="Y347" s="183">
        <v>162384</v>
      </c>
      <c r="Z347" s="183">
        <v>118776</v>
      </c>
      <c r="AA347" s="183">
        <v>177421</v>
      </c>
      <c r="AB347" s="183">
        <v>278004</v>
      </c>
      <c r="AC347" s="183">
        <v>278195</v>
      </c>
      <c r="AD347" s="183">
        <v>183254</v>
      </c>
      <c r="AG347" s="226">
        <f t="shared" si="69"/>
        <v>741576</v>
      </c>
      <c r="AH347" s="226">
        <f t="shared" si="70"/>
        <v>5236</v>
      </c>
      <c r="AI347" s="226">
        <f t="shared" si="76"/>
        <v>4188.8</v>
      </c>
      <c r="AJ347" s="227">
        <f t="shared" si="71"/>
        <v>0.98869828456104947</v>
      </c>
      <c r="AK347" s="226">
        <f t="shared" si="77"/>
        <v>3927</v>
      </c>
      <c r="AL347" s="227">
        <f t="shared" si="72"/>
        <v>0.98940464177598386</v>
      </c>
      <c r="AN347" s="210" t="b">
        <f t="shared" si="78"/>
        <v>0</v>
      </c>
      <c r="AO347" s="210" t="b">
        <f t="shared" si="84"/>
        <v>0</v>
      </c>
      <c r="AP347" s="211">
        <f t="shared" si="79"/>
        <v>69</v>
      </c>
      <c r="AQ347" s="242">
        <f t="shared" si="80"/>
        <v>9898</v>
      </c>
      <c r="AR347" s="178">
        <v>318</v>
      </c>
      <c r="AS347" s="243">
        <v>0</v>
      </c>
      <c r="AT347" s="242">
        <f t="shared" si="73"/>
        <v>0</v>
      </c>
      <c r="AU347" s="178">
        <v>318</v>
      </c>
      <c r="AV347" s="244">
        <f t="shared" si="74"/>
        <v>4188.8</v>
      </c>
      <c r="AW347" s="244">
        <f t="shared" si="81"/>
        <v>0</v>
      </c>
      <c r="AX347" s="213">
        <f t="shared" si="75"/>
        <v>0</v>
      </c>
      <c r="AZ347" s="194"/>
      <c r="BA347" s="195"/>
      <c r="BB347" s="196">
        <v>327647</v>
      </c>
      <c r="BC347" s="197">
        <f>IF(C347="arrendamiento",BB347/Costo!$C$27,'Precios R9 (2023)'!BB347)</f>
        <v>327647</v>
      </c>
      <c r="BD347" s="197">
        <f t="shared" si="82"/>
        <v>62252.93</v>
      </c>
      <c r="BE347" s="197">
        <f t="shared" si="83"/>
        <v>0</v>
      </c>
    </row>
    <row r="348" spans="1:57" s="181" customFormat="1" ht="18.75" customHeight="1">
      <c r="A348" s="178">
        <v>319</v>
      </c>
      <c r="B348" s="179" t="s">
        <v>256</v>
      </c>
      <c r="C348" s="178" t="s">
        <v>369</v>
      </c>
      <c r="D348" s="183">
        <v>5236</v>
      </c>
      <c r="E348" s="183">
        <v>533474</v>
      </c>
      <c r="F348" s="183">
        <v>105030</v>
      </c>
      <c r="G348" s="183">
        <v>312211</v>
      </c>
      <c r="H348" s="183">
        <v>5983</v>
      </c>
      <c r="I348" s="183">
        <v>273574</v>
      </c>
      <c r="J348" s="183">
        <v>96152</v>
      </c>
      <c r="K348" s="183">
        <v>694880</v>
      </c>
      <c r="L348" s="183">
        <v>168549</v>
      </c>
      <c r="M348" s="183">
        <v>186600</v>
      </c>
      <c r="N348" s="183">
        <v>165545</v>
      </c>
      <c r="O348" s="183">
        <v>167418</v>
      </c>
      <c r="P348" s="183">
        <v>196150</v>
      </c>
      <c r="Q348" s="183">
        <v>270166</v>
      </c>
      <c r="R348" s="183">
        <v>219905</v>
      </c>
      <c r="S348" s="183">
        <v>227824</v>
      </c>
      <c r="T348" s="183">
        <v>242580</v>
      </c>
      <c r="U348" s="183">
        <v>218746</v>
      </c>
      <c r="V348" s="183">
        <v>173209</v>
      </c>
      <c r="W348" s="183">
        <v>101695</v>
      </c>
      <c r="X348" s="183">
        <v>180364</v>
      </c>
      <c r="Y348" s="183">
        <v>162384</v>
      </c>
      <c r="Z348" s="183">
        <v>118776</v>
      </c>
      <c r="AA348" s="183">
        <v>177421</v>
      </c>
      <c r="AB348" s="183">
        <v>276680</v>
      </c>
      <c r="AC348" s="183">
        <v>278195</v>
      </c>
      <c r="AD348" s="183">
        <v>183820</v>
      </c>
      <c r="AG348" s="226">
        <f t="shared" si="69"/>
        <v>694880</v>
      </c>
      <c r="AH348" s="226">
        <f t="shared" si="70"/>
        <v>5236</v>
      </c>
      <c r="AI348" s="226">
        <f t="shared" si="76"/>
        <v>4188.8</v>
      </c>
      <c r="AJ348" s="227">
        <f t="shared" si="71"/>
        <v>0.97755198285101819</v>
      </c>
      <c r="AK348" s="226">
        <f t="shared" si="77"/>
        <v>3927</v>
      </c>
      <c r="AL348" s="227">
        <f t="shared" si="72"/>
        <v>0.97895498392282954</v>
      </c>
      <c r="AN348" s="210" t="b">
        <f t="shared" si="78"/>
        <v>0</v>
      </c>
      <c r="AO348" s="210" t="b">
        <f t="shared" si="84"/>
        <v>0</v>
      </c>
      <c r="AP348" s="211">
        <f t="shared" si="79"/>
        <v>69</v>
      </c>
      <c r="AQ348" s="242">
        <f t="shared" si="80"/>
        <v>9898</v>
      </c>
      <c r="AR348" s="178">
        <v>319</v>
      </c>
      <c r="AS348" s="243">
        <v>0</v>
      </c>
      <c r="AT348" s="242">
        <f t="shared" si="73"/>
        <v>0</v>
      </c>
      <c r="AU348" s="178">
        <v>319</v>
      </c>
      <c r="AV348" s="244">
        <f t="shared" si="74"/>
        <v>4188.8</v>
      </c>
      <c r="AW348" s="244">
        <f t="shared" si="81"/>
        <v>0</v>
      </c>
      <c r="AX348" s="213">
        <f t="shared" si="75"/>
        <v>0</v>
      </c>
      <c r="AZ348" s="194"/>
      <c r="BA348" s="195"/>
      <c r="BB348" s="196">
        <v>164958</v>
      </c>
      <c r="BC348" s="197">
        <f>IF(C348="arrendamiento",BB348/Costo!$C$27,'Precios R9 (2023)'!BB348)</f>
        <v>164958</v>
      </c>
      <c r="BD348" s="197">
        <f t="shared" si="82"/>
        <v>31342.02</v>
      </c>
      <c r="BE348" s="197">
        <f t="shared" si="83"/>
        <v>0</v>
      </c>
    </row>
    <row r="349" spans="1:57" s="181" customFormat="1" ht="18.75" customHeight="1">
      <c r="A349" s="178">
        <v>320</v>
      </c>
      <c r="B349" s="179" t="s">
        <v>257</v>
      </c>
      <c r="C349" s="178" t="s">
        <v>369</v>
      </c>
      <c r="D349" s="183">
        <v>5236</v>
      </c>
      <c r="E349" s="183">
        <v>533474</v>
      </c>
      <c r="F349" s="183">
        <v>105030</v>
      </c>
      <c r="G349" s="183">
        <v>312211</v>
      </c>
      <c r="H349" s="183">
        <v>5983</v>
      </c>
      <c r="I349" s="183">
        <v>273574</v>
      </c>
      <c r="J349" s="183">
        <v>96152</v>
      </c>
      <c r="K349" s="183">
        <v>741576</v>
      </c>
      <c r="L349" s="183">
        <v>168549</v>
      </c>
      <c r="M349" s="183">
        <v>342117</v>
      </c>
      <c r="N349" s="183">
        <v>165545</v>
      </c>
      <c r="O349" s="183">
        <v>167418</v>
      </c>
      <c r="P349" s="183">
        <v>196150</v>
      </c>
      <c r="Q349" s="183">
        <v>270166</v>
      </c>
      <c r="R349" s="183">
        <v>219905</v>
      </c>
      <c r="S349" s="183">
        <v>227824</v>
      </c>
      <c r="T349" s="183">
        <v>410540</v>
      </c>
      <c r="U349" s="183">
        <v>218746</v>
      </c>
      <c r="V349" s="183">
        <v>173209</v>
      </c>
      <c r="W349" s="183">
        <v>101695</v>
      </c>
      <c r="X349" s="183">
        <v>180364</v>
      </c>
      <c r="Y349" s="183">
        <v>162384</v>
      </c>
      <c r="Z349" s="183">
        <v>118776</v>
      </c>
      <c r="AA349" s="183">
        <v>177421</v>
      </c>
      <c r="AB349" s="183">
        <v>276873</v>
      </c>
      <c r="AC349" s="183">
        <v>278195</v>
      </c>
      <c r="AD349" s="183">
        <v>184386</v>
      </c>
      <c r="AG349" s="226">
        <f t="shared" si="69"/>
        <v>741576</v>
      </c>
      <c r="AH349" s="226">
        <f t="shared" si="70"/>
        <v>5236</v>
      </c>
      <c r="AI349" s="226">
        <f t="shared" si="76"/>
        <v>4188.8</v>
      </c>
      <c r="AJ349" s="227">
        <f t="shared" si="71"/>
        <v>0.98775623543992264</v>
      </c>
      <c r="AK349" s="226">
        <f t="shared" si="77"/>
        <v>3927</v>
      </c>
      <c r="AL349" s="227">
        <f t="shared" si="72"/>
        <v>0.98852147072492746</v>
      </c>
      <c r="AN349" s="210" t="b">
        <f t="shared" si="78"/>
        <v>0</v>
      </c>
      <c r="AO349" s="210" t="b">
        <f t="shared" si="84"/>
        <v>0</v>
      </c>
      <c r="AP349" s="211">
        <f t="shared" si="79"/>
        <v>69</v>
      </c>
      <c r="AQ349" s="242">
        <f t="shared" si="80"/>
        <v>9898</v>
      </c>
      <c r="AR349" s="178">
        <v>320</v>
      </c>
      <c r="AS349" s="243">
        <v>0</v>
      </c>
      <c r="AT349" s="242">
        <f t="shared" si="73"/>
        <v>0</v>
      </c>
      <c r="AU349" s="178">
        <v>320</v>
      </c>
      <c r="AV349" s="244">
        <f t="shared" si="74"/>
        <v>4188.8</v>
      </c>
      <c r="AW349" s="244">
        <f t="shared" si="81"/>
        <v>0</v>
      </c>
      <c r="AX349" s="213">
        <f t="shared" si="75"/>
        <v>0</v>
      </c>
      <c r="AZ349" s="194"/>
      <c r="BA349" s="195"/>
      <c r="BB349" s="196">
        <v>302437</v>
      </c>
      <c r="BC349" s="197">
        <f>IF(C349="arrendamiento",BB349/Costo!$C$27,'Precios R9 (2023)'!BB349)</f>
        <v>302437</v>
      </c>
      <c r="BD349" s="197">
        <f t="shared" si="82"/>
        <v>57463.03</v>
      </c>
      <c r="BE349" s="197">
        <f t="shared" si="83"/>
        <v>0</v>
      </c>
    </row>
    <row r="350" spans="1:57" s="181" customFormat="1" ht="18.75" customHeight="1">
      <c r="A350" s="178">
        <v>321</v>
      </c>
      <c r="B350" s="179" t="s">
        <v>258</v>
      </c>
      <c r="C350" s="178" t="s">
        <v>369</v>
      </c>
      <c r="D350" s="183">
        <v>15590</v>
      </c>
      <c r="E350" s="183">
        <v>577930</v>
      </c>
      <c r="F350" s="183">
        <v>620803</v>
      </c>
      <c r="G350" s="183">
        <v>637301</v>
      </c>
      <c r="H350" s="183">
        <v>17818</v>
      </c>
      <c r="I350" s="183">
        <v>697161</v>
      </c>
      <c r="J350" s="183">
        <v>576912</v>
      </c>
      <c r="K350" s="183">
        <v>937280</v>
      </c>
      <c r="L350" s="183">
        <v>520352</v>
      </c>
      <c r="M350" s="183">
        <v>587084</v>
      </c>
      <c r="N350" s="183">
        <v>408010</v>
      </c>
      <c r="O350" s="183">
        <v>488678</v>
      </c>
      <c r="P350" s="183">
        <v>648178</v>
      </c>
      <c r="Q350" s="183">
        <v>688478</v>
      </c>
      <c r="R350" s="183">
        <v>906770</v>
      </c>
      <c r="S350" s="183">
        <v>892856</v>
      </c>
      <c r="T350" s="183">
        <v>675147</v>
      </c>
      <c r="U350" s="183">
        <v>538451</v>
      </c>
      <c r="V350" s="183">
        <v>441398</v>
      </c>
      <c r="W350" s="183">
        <v>734036</v>
      </c>
      <c r="X350" s="183">
        <v>855187</v>
      </c>
      <c r="Y350" s="183">
        <v>529402</v>
      </c>
      <c r="Z350" s="183">
        <v>271488</v>
      </c>
      <c r="AA350" s="183">
        <v>601545</v>
      </c>
      <c r="AB350" s="183">
        <v>703810</v>
      </c>
      <c r="AC350" s="183">
        <v>708939</v>
      </c>
      <c r="AD350" s="183">
        <v>436643</v>
      </c>
      <c r="AG350" s="226">
        <f t="shared" ref="AG350:AG413" si="85">MAX(D350:AD350)</f>
        <v>937280</v>
      </c>
      <c r="AH350" s="226">
        <f t="shared" ref="AH350:AH413" si="86">MIN(D350:AD350)</f>
        <v>15590</v>
      </c>
      <c r="AI350" s="226">
        <f t="shared" si="76"/>
        <v>12472</v>
      </c>
      <c r="AJ350" s="227">
        <f t="shared" ref="AJ350:AJ413" si="87">1-AI350/M350</f>
        <v>0.97875602128485872</v>
      </c>
      <c r="AK350" s="226">
        <f t="shared" si="77"/>
        <v>11692.5</v>
      </c>
      <c r="AL350" s="227">
        <f t="shared" ref="AL350:AL413" si="88">1-AK350/M350</f>
        <v>0.98008376995455504</v>
      </c>
      <c r="AN350" s="210" t="b">
        <f t="shared" si="78"/>
        <v>0</v>
      </c>
      <c r="AO350" s="210" t="b">
        <f t="shared" si="84"/>
        <v>0</v>
      </c>
      <c r="AP350" s="211">
        <f t="shared" si="79"/>
        <v>69</v>
      </c>
      <c r="AQ350" s="242">
        <f t="shared" si="80"/>
        <v>9898</v>
      </c>
      <c r="AR350" s="178">
        <v>321</v>
      </c>
      <c r="AS350" s="243">
        <v>0</v>
      </c>
      <c r="AT350" s="242">
        <f t="shared" ref="AT350:AT413" si="89">+AS350*AH350</f>
        <v>0</v>
      </c>
      <c r="AU350" s="178">
        <v>321</v>
      </c>
      <c r="AV350" s="244">
        <f t="shared" ref="AV350:AV413" si="90">IF(AT350&gt;=$AO$26,AK350,AI350)</f>
        <v>12472</v>
      </c>
      <c r="AW350" s="244">
        <f t="shared" si="81"/>
        <v>0</v>
      </c>
      <c r="AX350" s="213">
        <f t="shared" ref="AX350:AX413" si="91">IF(AT350&gt;0,1-AV350/M350,0)</f>
        <v>0</v>
      </c>
      <c r="AZ350" s="194"/>
      <c r="BA350" s="195"/>
      <c r="BB350" s="196">
        <v>518992</v>
      </c>
      <c r="BC350" s="197">
        <f>IF(C350="arrendamiento",BB350/Costo!$C$27,'Precios R9 (2023)'!BB350)</f>
        <v>518992</v>
      </c>
      <c r="BD350" s="197">
        <f t="shared" si="82"/>
        <v>98608.48</v>
      </c>
      <c r="BE350" s="197">
        <f t="shared" si="83"/>
        <v>0</v>
      </c>
    </row>
    <row r="351" spans="1:57" s="181" customFormat="1" ht="18.75" customHeight="1">
      <c r="A351" s="178">
        <v>322</v>
      </c>
      <c r="B351" s="179" t="s">
        <v>259</v>
      </c>
      <c r="C351" s="178" t="s">
        <v>369</v>
      </c>
      <c r="D351" s="183">
        <v>15590</v>
      </c>
      <c r="E351" s="183">
        <v>577930</v>
      </c>
      <c r="F351" s="183">
        <v>620803</v>
      </c>
      <c r="G351" s="183">
        <v>870939</v>
      </c>
      <c r="H351" s="183">
        <v>17818</v>
      </c>
      <c r="I351" s="183">
        <v>697161</v>
      </c>
      <c r="J351" s="183">
        <v>576912</v>
      </c>
      <c r="K351" s="183">
        <v>1000265</v>
      </c>
      <c r="L351" s="183">
        <v>520352</v>
      </c>
      <c r="M351" s="183">
        <v>353619</v>
      </c>
      <c r="N351" s="183">
        <v>408010</v>
      </c>
      <c r="O351" s="183">
        <v>488678</v>
      </c>
      <c r="P351" s="183">
        <v>648178</v>
      </c>
      <c r="Q351" s="183">
        <v>688478</v>
      </c>
      <c r="R351" s="183">
        <v>906770</v>
      </c>
      <c r="S351" s="183">
        <v>892856</v>
      </c>
      <c r="T351" s="183">
        <v>625843</v>
      </c>
      <c r="U351" s="183">
        <v>538451</v>
      </c>
      <c r="V351" s="183">
        <v>441398</v>
      </c>
      <c r="W351" s="183">
        <v>734036</v>
      </c>
      <c r="X351" s="183">
        <v>855187</v>
      </c>
      <c r="Y351" s="183">
        <v>529402</v>
      </c>
      <c r="Z351" s="183">
        <v>271488</v>
      </c>
      <c r="AA351" s="183">
        <v>601545</v>
      </c>
      <c r="AB351" s="183">
        <v>706208</v>
      </c>
      <c r="AC351" s="183">
        <v>708939</v>
      </c>
      <c r="AD351" s="183">
        <v>436643</v>
      </c>
      <c r="AG351" s="226">
        <f t="shared" si="85"/>
        <v>1000265</v>
      </c>
      <c r="AH351" s="226">
        <f t="shared" si="86"/>
        <v>15590</v>
      </c>
      <c r="AI351" s="226">
        <f t="shared" ref="AI351:AI414" si="92">AH351-(AH351*$AI$3)</f>
        <v>12472</v>
      </c>
      <c r="AJ351" s="227">
        <f t="shared" si="87"/>
        <v>0.96473040192976056</v>
      </c>
      <c r="AK351" s="226">
        <f t="shared" ref="AK351:AK414" si="93">AH351-(AH351*$AK$3)</f>
        <v>11692.5</v>
      </c>
      <c r="AL351" s="227">
        <f t="shared" si="88"/>
        <v>0.96693475180915056</v>
      </c>
      <c r="AN351" s="210" t="b">
        <f t="shared" ref="AN351:AN414" si="94">AND(AO351&gt;0,AO351&lt;=$AO$24)</f>
        <v>0</v>
      </c>
      <c r="AO351" s="210" t="b">
        <f t="shared" si="84"/>
        <v>0</v>
      </c>
      <c r="AP351" s="211">
        <f t="shared" ref="AP351:AP414" si="95">VLOOKUP(AQ351,$AT$29:$AU$436,2,FALSE)</f>
        <v>69</v>
      </c>
      <c r="AQ351" s="242">
        <f t="shared" ref="AQ351:AQ414" si="96">IF(AN351,(LARGE($AT$30:$AT$436,+AO351)),AQ350)</f>
        <v>9898</v>
      </c>
      <c r="AR351" s="178">
        <v>322</v>
      </c>
      <c r="AS351" s="243">
        <v>0</v>
      </c>
      <c r="AT351" s="242">
        <f t="shared" si="89"/>
        <v>0</v>
      </c>
      <c r="AU351" s="178">
        <v>322</v>
      </c>
      <c r="AV351" s="244">
        <f t="shared" si="90"/>
        <v>12472</v>
      </c>
      <c r="AW351" s="244">
        <f t="shared" ref="AW351:AW414" si="97">+AV351*AS351</f>
        <v>0</v>
      </c>
      <c r="AX351" s="213">
        <f t="shared" si="91"/>
        <v>0</v>
      </c>
      <c r="AZ351" s="194"/>
      <c r="BA351" s="195"/>
      <c r="BB351" s="196">
        <v>312605</v>
      </c>
      <c r="BC351" s="197">
        <f>IF(C351="arrendamiento",BB351/Costo!$C$27,'Precios R9 (2023)'!BB351)</f>
        <v>312605</v>
      </c>
      <c r="BD351" s="197">
        <f t="shared" ref="BD351:BD414" si="98">BC351*19%</f>
        <v>59394.95</v>
      </c>
      <c r="BE351" s="197">
        <f t="shared" ref="BE351:BE414" si="99">(BC351+BD351)*AS351</f>
        <v>0</v>
      </c>
    </row>
    <row r="352" spans="1:57" s="181" customFormat="1" ht="18.75" customHeight="1">
      <c r="A352" s="178">
        <v>323</v>
      </c>
      <c r="B352" s="179" t="s">
        <v>260</v>
      </c>
      <c r="C352" s="178" t="s">
        <v>369</v>
      </c>
      <c r="D352" s="183">
        <v>15590</v>
      </c>
      <c r="E352" s="183">
        <v>577930</v>
      </c>
      <c r="F352" s="183">
        <v>620803</v>
      </c>
      <c r="G352" s="183">
        <v>736168</v>
      </c>
      <c r="H352" s="183">
        <v>17818</v>
      </c>
      <c r="I352" s="183">
        <v>697161</v>
      </c>
      <c r="J352" s="183">
        <v>576912</v>
      </c>
      <c r="K352" s="183">
        <v>937280</v>
      </c>
      <c r="L352" s="183">
        <v>520352</v>
      </c>
      <c r="M352" s="183">
        <v>465694</v>
      </c>
      <c r="N352" s="183">
        <v>408010</v>
      </c>
      <c r="O352" s="183">
        <v>488678</v>
      </c>
      <c r="P352" s="183">
        <v>648178</v>
      </c>
      <c r="Q352" s="183">
        <v>688478</v>
      </c>
      <c r="R352" s="183">
        <v>906770</v>
      </c>
      <c r="S352" s="183">
        <v>892856</v>
      </c>
      <c r="T352" s="183">
        <v>625843</v>
      </c>
      <c r="U352" s="183">
        <v>538451</v>
      </c>
      <c r="V352" s="183">
        <v>441398</v>
      </c>
      <c r="W352" s="183">
        <v>734036</v>
      </c>
      <c r="X352" s="183">
        <v>855187</v>
      </c>
      <c r="Y352" s="183">
        <v>529402</v>
      </c>
      <c r="Z352" s="183">
        <v>271488</v>
      </c>
      <c r="AA352" s="183">
        <v>601545</v>
      </c>
      <c r="AB352" s="183">
        <v>707520</v>
      </c>
      <c r="AC352" s="183">
        <v>708939</v>
      </c>
      <c r="AD352" s="183">
        <v>436643</v>
      </c>
      <c r="AG352" s="226">
        <f t="shared" si="85"/>
        <v>937280</v>
      </c>
      <c r="AH352" s="226">
        <f t="shared" si="86"/>
        <v>15590</v>
      </c>
      <c r="AI352" s="226">
        <f t="shared" si="92"/>
        <v>12472</v>
      </c>
      <c r="AJ352" s="227">
        <f t="shared" si="87"/>
        <v>0.97321846534419598</v>
      </c>
      <c r="AK352" s="226">
        <f t="shared" si="93"/>
        <v>11692.5</v>
      </c>
      <c r="AL352" s="227">
        <f t="shared" si="88"/>
        <v>0.97489231126018372</v>
      </c>
      <c r="AN352" s="210" t="b">
        <f t="shared" si="94"/>
        <v>0</v>
      </c>
      <c r="AO352" s="210" t="b">
        <f t="shared" ref="AO352:AO415" si="100">IF(AO351&lt;$AO$24,+AO351+1)</f>
        <v>0</v>
      </c>
      <c r="AP352" s="211">
        <f t="shared" si="95"/>
        <v>69</v>
      </c>
      <c r="AQ352" s="242">
        <f t="shared" si="96"/>
        <v>9898</v>
      </c>
      <c r="AR352" s="178">
        <v>323</v>
      </c>
      <c r="AS352" s="243">
        <v>0</v>
      </c>
      <c r="AT352" s="242">
        <f t="shared" si="89"/>
        <v>0</v>
      </c>
      <c r="AU352" s="178">
        <v>323</v>
      </c>
      <c r="AV352" s="244">
        <f t="shared" si="90"/>
        <v>12472</v>
      </c>
      <c r="AW352" s="244">
        <f t="shared" si="97"/>
        <v>0</v>
      </c>
      <c r="AX352" s="213">
        <f t="shared" si="91"/>
        <v>0</v>
      </c>
      <c r="AZ352" s="194"/>
      <c r="BA352" s="195"/>
      <c r="BB352" s="196">
        <v>411681</v>
      </c>
      <c r="BC352" s="197">
        <f>IF(C352="arrendamiento",BB352/Costo!$C$27,'Precios R9 (2023)'!BB352)</f>
        <v>411681</v>
      </c>
      <c r="BD352" s="197">
        <f t="shared" si="98"/>
        <v>78219.39</v>
      </c>
      <c r="BE352" s="197">
        <f t="shared" si="99"/>
        <v>0</v>
      </c>
    </row>
    <row r="353" spans="1:57" s="181" customFormat="1" ht="18.75" customHeight="1">
      <c r="A353" s="178">
        <v>324</v>
      </c>
      <c r="B353" s="179" t="s">
        <v>261</v>
      </c>
      <c r="C353" s="178" t="s">
        <v>369</v>
      </c>
      <c r="D353" s="183">
        <v>14942</v>
      </c>
      <c r="E353" s="183">
        <v>711299</v>
      </c>
      <c r="F353" s="183">
        <v>747497</v>
      </c>
      <c r="G353" s="183">
        <v>762186</v>
      </c>
      <c r="H353" s="183">
        <v>17077</v>
      </c>
      <c r="I353" s="183">
        <v>961479</v>
      </c>
      <c r="J353" s="183">
        <v>576912</v>
      </c>
      <c r="K353" s="183">
        <v>1371053</v>
      </c>
      <c r="L353" s="183">
        <v>520352</v>
      </c>
      <c r="M353" s="183">
        <v>712846</v>
      </c>
      <c r="N353" s="183">
        <v>334439</v>
      </c>
      <c r="O353" s="183">
        <v>547953</v>
      </c>
      <c r="P353" s="183">
        <v>714648</v>
      </c>
      <c r="Q353" s="183">
        <v>949504</v>
      </c>
      <c r="R353" s="183">
        <v>1077807</v>
      </c>
      <c r="S353" s="183">
        <v>838106</v>
      </c>
      <c r="T353" s="183">
        <v>882526</v>
      </c>
      <c r="U353" s="183">
        <v>807677</v>
      </c>
      <c r="V353" s="183">
        <v>608748</v>
      </c>
      <c r="W353" s="183">
        <v>953602</v>
      </c>
      <c r="X353" s="183">
        <v>925599</v>
      </c>
      <c r="Y353" s="183">
        <v>707566</v>
      </c>
      <c r="Z353" s="183">
        <v>475104</v>
      </c>
      <c r="AA353" s="183">
        <v>730563</v>
      </c>
      <c r="AB353" s="183">
        <v>971757</v>
      </c>
      <c r="AC353" s="183">
        <v>977724</v>
      </c>
      <c r="AD353" s="183">
        <v>532230</v>
      </c>
      <c r="AG353" s="226">
        <f t="shared" si="85"/>
        <v>1371053</v>
      </c>
      <c r="AH353" s="226">
        <f t="shared" si="86"/>
        <v>14942</v>
      </c>
      <c r="AI353" s="226">
        <f t="shared" si="92"/>
        <v>11953.6</v>
      </c>
      <c r="AJ353" s="227">
        <f t="shared" si="87"/>
        <v>0.98323116072756245</v>
      </c>
      <c r="AK353" s="226">
        <f t="shared" si="93"/>
        <v>11206.5</v>
      </c>
      <c r="AL353" s="227">
        <f t="shared" si="88"/>
        <v>0.98427921318208977</v>
      </c>
      <c r="AN353" s="210" t="b">
        <f t="shared" si="94"/>
        <v>0</v>
      </c>
      <c r="AO353" s="210" t="b">
        <f t="shared" si="100"/>
        <v>0</v>
      </c>
      <c r="AP353" s="211">
        <f t="shared" si="95"/>
        <v>69</v>
      </c>
      <c r="AQ353" s="242">
        <f t="shared" si="96"/>
        <v>9898</v>
      </c>
      <c r="AR353" s="178">
        <v>324</v>
      </c>
      <c r="AS353" s="243">
        <v>0</v>
      </c>
      <c r="AT353" s="242">
        <f t="shared" si="89"/>
        <v>0</v>
      </c>
      <c r="AU353" s="178">
        <v>324</v>
      </c>
      <c r="AV353" s="244">
        <f t="shared" si="90"/>
        <v>11953.6</v>
      </c>
      <c r="AW353" s="244">
        <f t="shared" si="97"/>
        <v>0</v>
      </c>
      <c r="AX353" s="213">
        <f t="shared" si="91"/>
        <v>0</v>
      </c>
      <c r="AZ353" s="194"/>
      <c r="BA353" s="195"/>
      <c r="BB353" s="196">
        <v>630168</v>
      </c>
      <c r="BC353" s="197">
        <f>IF(C353="arrendamiento",BB353/Costo!$C$27,'Precios R9 (2023)'!BB353)</f>
        <v>630168</v>
      </c>
      <c r="BD353" s="197">
        <f t="shared" si="98"/>
        <v>119731.92</v>
      </c>
      <c r="BE353" s="197">
        <f t="shared" si="99"/>
        <v>0</v>
      </c>
    </row>
    <row r="354" spans="1:57" s="181" customFormat="1" ht="18.75" customHeight="1">
      <c r="A354" s="178">
        <v>325</v>
      </c>
      <c r="B354" s="179" t="s">
        <v>262</v>
      </c>
      <c r="C354" s="178" t="s">
        <v>369</v>
      </c>
      <c r="D354" s="183">
        <v>14942</v>
      </c>
      <c r="E354" s="183">
        <v>711299</v>
      </c>
      <c r="F354" s="183">
        <v>747497</v>
      </c>
      <c r="G354" s="183">
        <v>762186</v>
      </c>
      <c r="H354" s="183">
        <v>17077</v>
      </c>
      <c r="I354" s="183">
        <v>961479</v>
      </c>
      <c r="J354" s="183">
        <v>576912</v>
      </c>
      <c r="K354" s="183">
        <v>1284720</v>
      </c>
      <c r="L354" s="183">
        <v>520352</v>
      </c>
      <c r="M354" s="183">
        <v>712846</v>
      </c>
      <c r="N354" s="183">
        <v>334439</v>
      </c>
      <c r="O354" s="183">
        <v>547953</v>
      </c>
      <c r="P354" s="183">
        <v>714648</v>
      </c>
      <c r="Q354" s="183">
        <v>949504</v>
      </c>
      <c r="R354" s="183">
        <v>1077807</v>
      </c>
      <c r="S354" s="183">
        <v>838106</v>
      </c>
      <c r="T354" s="183">
        <v>882526</v>
      </c>
      <c r="U354" s="183">
        <v>807677</v>
      </c>
      <c r="V354" s="183">
        <v>608748</v>
      </c>
      <c r="W354" s="183">
        <v>953602</v>
      </c>
      <c r="X354" s="183">
        <v>925599</v>
      </c>
      <c r="Y354" s="183">
        <v>707566</v>
      </c>
      <c r="Z354" s="183">
        <v>475104</v>
      </c>
      <c r="AA354" s="183">
        <v>730563</v>
      </c>
      <c r="AB354" s="183">
        <v>970807</v>
      </c>
      <c r="AC354" s="183">
        <v>977724</v>
      </c>
      <c r="AD354" s="183">
        <v>532230</v>
      </c>
      <c r="AG354" s="226">
        <f t="shared" si="85"/>
        <v>1284720</v>
      </c>
      <c r="AH354" s="226">
        <f t="shared" si="86"/>
        <v>14942</v>
      </c>
      <c r="AI354" s="226">
        <f t="shared" si="92"/>
        <v>11953.6</v>
      </c>
      <c r="AJ354" s="227">
        <f t="shared" si="87"/>
        <v>0.98323116072756245</v>
      </c>
      <c r="AK354" s="226">
        <f t="shared" si="93"/>
        <v>11206.5</v>
      </c>
      <c r="AL354" s="227">
        <f t="shared" si="88"/>
        <v>0.98427921318208977</v>
      </c>
      <c r="AN354" s="210" t="b">
        <f t="shared" si="94"/>
        <v>0</v>
      </c>
      <c r="AO354" s="210" t="b">
        <f t="shared" si="100"/>
        <v>0</v>
      </c>
      <c r="AP354" s="211">
        <f t="shared" si="95"/>
        <v>69</v>
      </c>
      <c r="AQ354" s="242">
        <f t="shared" si="96"/>
        <v>9898</v>
      </c>
      <c r="AR354" s="178">
        <v>325</v>
      </c>
      <c r="AS354" s="243">
        <v>0</v>
      </c>
      <c r="AT354" s="242">
        <f t="shared" si="89"/>
        <v>0</v>
      </c>
      <c r="AU354" s="178">
        <v>325</v>
      </c>
      <c r="AV354" s="244">
        <f t="shared" si="90"/>
        <v>11953.6</v>
      </c>
      <c r="AW354" s="244">
        <f t="shared" si="97"/>
        <v>0</v>
      </c>
      <c r="AX354" s="213">
        <f t="shared" si="91"/>
        <v>0</v>
      </c>
      <c r="AZ354" s="194"/>
      <c r="BA354" s="195"/>
      <c r="BB354" s="196">
        <v>630168</v>
      </c>
      <c r="BC354" s="197">
        <f>IF(C354="arrendamiento",BB354/Costo!$C$27,'Precios R9 (2023)'!BB354)</f>
        <v>630168</v>
      </c>
      <c r="BD354" s="197">
        <f t="shared" si="98"/>
        <v>119731.92</v>
      </c>
      <c r="BE354" s="197">
        <f t="shared" si="99"/>
        <v>0</v>
      </c>
    </row>
    <row r="355" spans="1:57" s="181" customFormat="1" ht="18.75" customHeight="1">
      <c r="A355" s="178">
        <v>326</v>
      </c>
      <c r="B355" s="179" t="s">
        <v>263</v>
      </c>
      <c r="C355" s="178" t="s">
        <v>369</v>
      </c>
      <c r="D355" s="183">
        <v>14942</v>
      </c>
      <c r="E355" s="183">
        <v>711299</v>
      </c>
      <c r="F355" s="183">
        <v>747497</v>
      </c>
      <c r="G355" s="183">
        <v>762186</v>
      </c>
      <c r="H355" s="183">
        <v>17077</v>
      </c>
      <c r="I355" s="183">
        <v>961479</v>
      </c>
      <c r="J355" s="183">
        <v>576912</v>
      </c>
      <c r="K355" s="183">
        <v>1371053</v>
      </c>
      <c r="L355" s="183">
        <v>520352</v>
      </c>
      <c r="M355" s="183">
        <v>712846</v>
      </c>
      <c r="N355" s="183">
        <v>334439</v>
      </c>
      <c r="O355" s="183">
        <v>547953</v>
      </c>
      <c r="P355" s="183">
        <v>714648</v>
      </c>
      <c r="Q355" s="183">
        <v>949504</v>
      </c>
      <c r="R355" s="183">
        <v>1077807</v>
      </c>
      <c r="S355" s="183">
        <v>838106</v>
      </c>
      <c r="T355" s="183">
        <v>882526</v>
      </c>
      <c r="U355" s="183">
        <v>807677</v>
      </c>
      <c r="V355" s="183">
        <v>608748</v>
      </c>
      <c r="W355" s="183">
        <v>953602</v>
      </c>
      <c r="X355" s="183">
        <v>925599</v>
      </c>
      <c r="Y355" s="183">
        <v>707566</v>
      </c>
      <c r="Z355" s="183">
        <v>475104</v>
      </c>
      <c r="AA355" s="183">
        <v>730563</v>
      </c>
      <c r="AB355" s="183">
        <v>974438</v>
      </c>
      <c r="AC355" s="183">
        <v>977724</v>
      </c>
      <c r="AD355" s="183">
        <v>532230</v>
      </c>
      <c r="AG355" s="226">
        <f t="shared" si="85"/>
        <v>1371053</v>
      </c>
      <c r="AH355" s="226">
        <f t="shared" si="86"/>
        <v>14942</v>
      </c>
      <c r="AI355" s="226">
        <f t="shared" si="92"/>
        <v>11953.6</v>
      </c>
      <c r="AJ355" s="227">
        <f t="shared" si="87"/>
        <v>0.98323116072756245</v>
      </c>
      <c r="AK355" s="226">
        <f t="shared" si="93"/>
        <v>11206.5</v>
      </c>
      <c r="AL355" s="227">
        <f t="shared" si="88"/>
        <v>0.98427921318208977</v>
      </c>
      <c r="AN355" s="210" t="b">
        <f t="shared" si="94"/>
        <v>0</v>
      </c>
      <c r="AO355" s="210" t="b">
        <f t="shared" si="100"/>
        <v>0</v>
      </c>
      <c r="AP355" s="211">
        <f t="shared" si="95"/>
        <v>69</v>
      </c>
      <c r="AQ355" s="242">
        <f t="shared" si="96"/>
        <v>9898</v>
      </c>
      <c r="AR355" s="178">
        <v>326</v>
      </c>
      <c r="AS355" s="243">
        <v>0</v>
      </c>
      <c r="AT355" s="242">
        <f t="shared" si="89"/>
        <v>0</v>
      </c>
      <c r="AU355" s="178">
        <v>326</v>
      </c>
      <c r="AV355" s="244">
        <f t="shared" si="90"/>
        <v>11953.6</v>
      </c>
      <c r="AW355" s="244">
        <f t="shared" si="97"/>
        <v>0</v>
      </c>
      <c r="AX355" s="213">
        <f t="shared" si="91"/>
        <v>0</v>
      </c>
      <c r="AZ355" s="194"/>
      <c r="BA355" s="195"/>
      <c r="BB355" s="196">
        <v>630168</v>
      </c>
      <c r="BC355" s="197">
        <f>IF(C355="arrendamiento",BB355/Costo!$C$27,'Precios R9 (2023)'!BB355)</f>
        <v>630168</v>
      </c>
      <c r="BD355" s="197">
        <f t="shared" si="98"/>
        <v>119731.92</v>
      </c>
      <c r="BE355" s="197">
        <f t="shared" si="99"/>
        <v>0</v>
      </c>
    </row>
    <row r="356" spans="1:57" s="181" customFormat="1" ht="18.75" customHeight="1">
      <c r="A356" s="178">
        <v>327</v>
      </c>
      <c r="B356" s="179" t="s">
        <v>264</v>
      </c>
      <c r="C356" s="178" t="s">
        <v>369</v>
      </c>
      <c r="D356" s="183">
        <v>27437</v>
      </c>
      <c r="E356" s="183">
        <v>1185498</v>
      </c>
      <c r="F356" s="183">
        <v>798388</v>
      </c>
      <c r="G356" s="183">
        <v>715484</v>
      </c>
      <c r="H356" s="183">
        <v>31357</v>
      </c>
      <c r="I356" s="183">
        <v>2169317</v>
      </c>
      <c r="J356" s="183">
        <v>1244320</v>
      </c>
      <c r="K356" s="183">
        <v>1551360</v>
      </c>
      <c r="L356" s="183">
        <v>835957</v>
      </c>
      <c r="M356" s="183">
        <v>712846</v>
      </c>
      <c r="N356" s="183">
        <v>331013</v>
      </c>
      <c r="O356" s="183">
        <v>717633</v>
      </c>
      <c r="P356" s="183">
        <v>1179651</v>
      </c>
      <c r="Q356" s="183">
        <v>2142298</v>
      </c>
      <c r="R356" s="183">
        <v>1221696</v>
      </c>
      <c r="S356" s="183">
        <v>1804038</v>
      </c>
      <c r="T356" s="183">
        <v>970883</v>
      </c>
      <c r="U356" s="183">
        <v>1346128</v>
      </c>
      <c r="V356" s="183">
        <v>1373474</v>
      </c>
      <c r="W356" s="183">
        <v>1074527</v>
      </c>
      <c r="X356" s="183">
        <v>1118791</v>
      </c>
      <c r="Y356" s="183">
        <v>921362</v>
      </c>
      <c r="Z356" s="183">
        <v>559944</v>
      </c>
      <c r="AA356" s="183">
        <v>937417</v>
      </c>
      <c r="AB356" s="183">
        <v>2189834</v>
      </c>
      <c r="AC356" s="183">
        <v>2205967</v>
      </c>
      <c r="AD356" s="183">
        <v>703380</v>
      </c>
      <c r="AG356" s="226">
        <f t="shared" si="85"/>
        <v>2205967</v>
      </c>
      <c r="AH356" s="226">
        <f t="shared" si="86"/>
        <v>27437</v>
      </c>
      <c r="AI356" s="226">
        <f t="shared" si="92"/>
        <v>21949.599999999999</v>
      </c>
      <c r="AJ356" s="227">
        <f t="shared" si="87"/>
        <v>0.96920849664583941</v>
      </c>
      <c r="AK356" s="226">
        <f t="shared" si="93"/>
        <v>20577.75</v>
      </c>
      <c r="AL356" s="227">
        <f t="shared" si="88"/>
        <v>0.97113296560547435</v>
      </c>
      <c r="AN356" s="210" t="b">
        <f t="shared" si="94"/>
        <v>0</v>
      </c>
      <c r="AO356" s="210" t="b">
        <f t="shared" si="100"/>
        <v>0</v>
      </c>
      <c r="AP356" s="211">
        <f t="shared" si="95"/>
        <v>69</v>
      </c>
      <c r="AQ356" s="242">
        <f t="shared" si="96"/>
        <v>9898</v>
      </c>
      <c r="AR356" s="178">
        <v>327</v>
      </c>
      <c r="AS356" s="243">
        <v>0</v>
      </c>
      <c r="AT356" s="242">
        <f t="shared" si="89"/>
        <v>0</v>
      </c>
      <c r="AU356" s="178">
        <v>327</v>
      </c>
      <c r="AV356" s="244">
        <f t="shared" si="90"/>
        <v>21949.599999999999</v>
      </c>
      <c r="AW356" s="244">
        <f t="shared" si="97"/>
        <v>0</v>
      </c>
      <c r="AX356" s="213">
        <f t="shared" si="91"/>
        <v>0</v>
      </c>
      <c r="AZ356" s="194"/>
      <c r="BA356" s="195" t="s">
        <v>744</v>
      </c>
      <c r="BB356" s="196">
        <v>630168</v>
      </c>
      <c r="BC356" s="197">
        <f>IF(C356="arrendamiento",BB356/Costo!$C$27,'Precios R9 (2023)'!BB356)</f>
        <v>630168</v>
      </c>
      <c r="BD356" s="197">
        <f t="shared" si="98"/>
        <v>119731.92</v>
      </c>
      <c r="BE356" s="197">
        <f t="shared" si="99"/>
        <v>0</v>
      </c>
    </row>
    <row r="357" spans="1:57" s="181" customFormat="1" ht="18.75" customHeight="1">
      <c r="A357" s="178">
        <v>328</v>
      </c>
      <c r="B357" s="179" t="s">
        <v>265</v>
      </c>
      <c r="C357" s="178" t="s">
        <v>369</v>
      </c>
      <c r="D357" s="183">
        <v>27437</v>
      </c>
      <c r="E357" s="183">
        <v>1185498</v>
      </c>
      <c r="F357" s="183">
        <v>798388</v>
      </c>
      <c r="G357" s="183">
        <v>715484</v>
      </c>
      <c r="H357" s="183">
        <v>31357</v>
      </c>
      <c r="I357" s="183">
        <v>2169317</v>
      </c>
      <c r="J357" s="183">
        <v>1244320</v>
      </c>
      <c r="K357" s="183">
        <v>1655612</v>
      </c>
      <c r="L357" s="183">
        <v>835957</v>
      </c>
      <c r="M357" s="183">
        <v>712846</v>
      </c>
      <c r="N357" s="183">
        <v>331013</v>
      </c>
      <c r="O357" s="183">
        <v>717633</v>
      </c>
      <c r="P357" s="183">
        <v>1179651</v>
      </c>
      <c r="Q357" s="183">
        <v>2142298</v>
      </c>
      <c r="R357" s="183">
        <v>1221696</v>
      </c>
      <c r="S357" s="183">
        <v>1804038</v>
      </c>
      <c r="T357" s="183">
        <v>970883</v>
      </c>
      <c r="U357" s="183">
        <v>1346128</v>
      </c>
      <c r="V357" s="183">
        <v>1373474</v>
      </c>
      <c r="W357" s="183">
        <v>1074527</v>
      </c>
      <c r="X357" s="183">
        <v>1118791</v>
      </c>
      <c r="Y357" s="183">
        <v>921362</v>
      </c>
      <c r="Z357" s="183">
        <v>559944</v>
      </c>
      <c r="AA357" s="183">
        <v>937417</v>
      </c>
      <c r="AB357" s="183">
        <v>2202277</v>
      </c>
      <c r="AC357" s="183">
        <v>2205967</v>
      </c>
      <c r="AD357" s="183">
        <v>703380</v>
      </c>
      <c r="AG357" s="226">
        <f t="shared" si="85"/>
        <v>2205967</v>
      </c>
      <c r="AH357" s="226">
        <f t="shared" si="86"/>
        <v>27437</v>
      </c>
      <c r="AI357" s="226">
        <f t="shared" si="92"/>
        <v>21949.599999999999</v>
      </c>
      <c r="AJ357" s="227">
        <f t="shared" si="87"/>
        <v>0.96920849664583941</v>
      </c>
      <c r="AK357" s="226">
        <f t="shared" si="93"/>
        <v>20577.75</v>
      </c>
      <c r="AL357" s="227">
        <f t="shared" si="88"/>
        <v>0.97113296560547435</v>
      </c>
      <c r="AN357" s="210" t="b">
        <f t="shared" si="94"/>
        <v>0</v>
      </c>
      <c r="AO357" s="210" t="b">
        <f t="shared" si="100"/>
        <v>0</v>
      </c>
      <c r="AP357" s="211">
        <f t="shared" si="95"/>
        <v>69</v>
      </c>
      <c r="AQ357" s="242">
        <f t="shared" si="96"/>
        <v>9898</v>
      </c>
      <c r="AR357" s="178">
        <v>328</v>
      </c>
      <c r="AS357" s="243">
        <v>0</v>
      </c>
      <c r="AT357" s="242">
        <f t="shared" si="89"/>
        <v>0</v>
      </c>
      <c r="AU357" s="178">
        <v>328</v>
      </c>
      <c r="AV357" s="244">
        <f t="shared" si="90"/>
        <v>21949.599999999999</v>
      </c>
      <c r="AW357" s="244">
        <f t="shared" si="97"/>
        <v>0</v>
      </c>
      <c r="AX357" s="213">
        <f t="shared" si="91"/>
        <v>0</v>
      </c>
      <c r="AZ357" s="194"/>
      <c r="BA357" s="195" t="s">
        <v>744</v>
      </c>
      <c r="BB357" s="196">
        <v>630168</v>
      </c>
      <c r="BC357" s="197">
        <f>IF(C357="arrendamiento",BB357/Costo!$C$27,'Precios R9 (2023)'!BB357)</f>
        <v>630168</v>
      </c>
      <c r="BD357" s="197">
        <f t="shared" si="98"/>
        <v>119731.92</v>
      </c>
      <c r="BE357" s="197">
        <f t="shared" si="99"/>
        <v>0</v>
      </c>
    </row>
    <row r="358" spans="1:57" s="181" customFormat="1" ht="18.75" customHeight="1">
      <c r="A358" s="178">
        <v>329</v>
      </c>
      <c r="B358" s="179" t="s">
        <v>266</v>
      </c>
      <c r="C358" s="178" t="s">
        <v>369</v>
      </c>
      <c r="D358" s="183">
        <v>27437</v>
      </c>
      <c r="E358" s="183">
        <v>1185498</v>
      </c>
      <c r="F358" s="183">
        <v>798388</v>
      </c>
      <c r="G358" s="183">
        <v>936634</v>
      </c>
      <c r="H358" s="183">
        <v>31357</v>
      </c>
      <c r="I358" s="183">
        <v>2169317</v>
      </c>
      <c r="J358" s="183">
        <v>1244320</v>
      </c>
      <c r="K358" s="183">
        <v>1551360</v>
      </c>
      <c r="L358" s="183">
        <v>835957</v>
      </c>
      <c r="M358" s="183">
        <v>712846</v>
      </c>
      <c r="N358" s="183">
        <v>331013</v>
      </c>
      <c r="O358" s="183">
        <v>717633</v>
      </c>
      <c r="P358" s="183">
        <v>1179651</v>
      </c>
      <c r="Q358" s="183">
        <v>2142298</v>
      </c>
      <c r="R358" s="183">
        <v>1221696</v>
      </c>
      <c r="S358" s="183">
        <v>1804038</v>
      </c>
      <c r="T358" s="183">
        <v>970883</v>
      </c>
      <c r="U358" s="183">
        <v>1346128</v>
      </c>
      <c r="V358" s="183">
        <v>1373474</v>
      </c>
      <c r="W358" s="183">
        <v>1074527</v>
      </c>
      <c r="X358" s="183">
        <v>1118791</v>
      </c>
      <c r="Y358" s="183">
        <v>921362</v>
      </c>
      <c r="Z358" s="183">
        <v>559944</v>
      </c>
      <c r="AA358" s="183">
        <v>937417</v>
      </c>
      <c r="AB358" s="183">
        <v>2190184</v>
      </c>
      <c r="AC358" s="183">
        <v>2205967</v>
      </c>
      <c r="AD358" s="183">
        <v>703380</v>
      </c>
      <c r="AG358" s="226">
        <f t="shared" si="85"/>
        <v>2205967</v>
      </c>
      <c r="AH358" s="226">
        <f t="shared" si="86"/>
        <v>27437</v>
      </c>
      <c r="AI358" s="226">
        <f t="shared" si="92"/>
        <v>21949.599999999999</v>
      </c>
      <c r="AJ358" s="227">
        <f t="shared" si="87"/>
        <v>0.96920849664583941</v>
      </c>
      <c r="AK358" s="226">
        <f t="shared" si="93"/>
        <v>20577.75</v>
      </c>
      <c r="AL358" s="227">
        <f t="shared" si="88"/>
        <v>0.97113296560547435</v>
      </c>
      <c r="AN358" s="210" t="b">
        <f t="shared" si="94"/>
        <v>0</v>
      </c>
      <c r="AO358" s="210" t="b">
        <f t="shared" si="100"/>
        <v>0</v>
      </c>
      <c r="AP358" s="211">
        <f t="shared" si="95"/>
        <v>69</v>
      </c>
      <c r="AQ358" s="242">
        <f t="shared" si="96"/>
        <v>9898</v>
      </c>
      <c r="AR358" s="178">
        <v>329</v>
      </c>
      <c r="AS358" s="243">
        <v>0</v>
      </c>
      <c r="AT358" s="242">
        <f t="shared" si="89"/>
        <v>0</v>
      </c>
      <c r="AU358" s="178">
        <v>329</v>
      </c>
      <c r="AV358" s="244">
        <f t="shared" si="90"/>
        <v>21949.599999999999</v>
      </c>
      <c r="AW358" s="244">
        <f t="shared" si="97"/>
        <v>0</v>
      </c>
      <c r="AX358" s="213">
        <f t="shared" si="91"/>
        <v>0</v>
      </c>
      <c r="AZ358" s="194"/>
      <c r="BA358" s="195" t="s">
        <v>744</v>
      </c>
      <c r="BB358" s="196">
        <v>630168</v>
      </c>
      <c r="BC358" s="197">
        <f>IF(C358="arrendamiento",BB358/Costo!$C$27,'Precios R9 (2023)'!BB358)</f>
        <v>630168</v>
      </c>
      <c r="BD358" s="197">
        <f t="shared" si="98"/>
        <v>119731.92</v>
      </c>
      <c r="BE358" s="197">
        <f t="shared" si="99"/>
        <v>0</v>
      </c>
    </row>
    <row r="359" spans="1:57" s="181" customFormat="1" ht="18.75" customHeight="1">
      <c r="A359" s="178">
        <v>330</v>
      </c>
      <c r="B359" s="179" t="s">
        <v>267</v>
      </c>
      <c r="C359" s="178" t="s">
        <v>369</v>
      </c>
      <c r="D359" s="183">
        <v>79229</v>
      </c>
      <c r="E359" s="183">
        <v>2815557</v>
      </c>
      <c r="F359" s="183">
        <v>1799167</v>
      </c>
      <c r="G359" s="183">
        <v>1950019</v>
      </c>
      <c r="H359" s="183">
        <v>90547</v>
      </c>
      <c r="I359" s="183">
        <v>5214329</v>
      </c>
      <c r="J359" s="183">
        <v>3110800</v>
      </c>
      <c r="K359" s="183">
        <v>3604404</v>
      </c>
      <c r="L359" s="183">
        <v>1910597</v>
      </c>
      <c r="M359" s="183">
        <v>1606399</v>
      </c>
      <c r="N359" s="183">
        <v>1624573</v>
      </c>
      <c r="O359" s="183">
        <v>1620783</v>
      </c>
      <c r="P359" s="183">
        <v>3763095</v>
      </c>
      <c r="Q359" s="183">
        <v>5149385</v>
      </c>
      <c r="R359" s="183">
        <v>2714880</v>
      </c>
      <c r="S359" s="183">
        <v>3903432</v>
      </c>
      <c r="T359" s="183">
        <v>1927679</v>
      </c>
      <c r="U359" s="183">
        <v>3701852</v>
      </c>
      <c r="V359" s="183">
        <v>3301385</v>
      </c>
      <c r="W359" s="183">
        <v>1469429</v>
      </c>
      <c r="X359" s="183">
        <v>3834344</v>
      </c>
      <c r="Y359" s="183">
        <v>1395901</v>
      </c>
      <c r="Z359" s="183">
        <v>2409456</v>
      </c>
      <c r="AA359" s="183">
        <v>2383735</v>
      </c>
      <c r="AB359" s="183">
        <v>5290566</v>
      </c>
      <c r="AC359" s="183">
        <v>5302423</v>
      </c>
      <c r="AD359" s="183">
        <v>1470560</v>
      </c>
      <c r="AG359" s="226">
        <f t="shared" si="85"/>
        <v>5302423</v>
      </c>
      <c r="AH359" s="226">
        <f t="shared" si="86"/>
        <v>79229</v>
      </c>
      <c r="AI359" s="226">
        <f t="shared" si="92"/>
        <v>63383.199999999997</v>
      </c>
      <c r="AJ359" s="227">
        <f t="shared" si="87"/>
        <v>0.96054330213103967</v>
      </c>
      <c r="AK359" s="226">
        <f t="shared" si="93"/>
        <v>59421.75</v>
      </c>
      <c r="AL359" s="227">
        <f t="shared" si="88"/>
        <v>0.96300934574784969</v>
      </c>
      <c r="AN359" s="210" t="b">
        <f t="shared" si="94"/>
        <v>0</v>
      </c>
      <c r="AO359" s="210" t="b">
        <f t="shared" si="100"/>
        <v>0</v>
      </c>
      <c r="AP359" s="211">
        <f t="shared" si="95"/>
        <v>69</v>
      </c>
      <c r="AQ359" s="242">
        <f t="shared" si="96"/>
        <v>9898</v>
      </c>
      <c r="AR359" s="178">
        <v>330</v>
      </c>
      <c r="AS359" s="243">
        <v>0</v>
      </c>
      <c r="AT359" s="242">
        <f t="shared" si="89"/>
        <v>0</v>
      </c>
      <c r="AU359" s="178">
        <v>330</v>
      </c>
      <c r="AV359" s="244">
        <f t="shared" si="90"/>
        <v>63383.199999999997</v>
      </c>
      <c r="AW359" s="244">
        <f t="shared" si="97"/>
        <v>0</v>
      </c>
      <c r="AX359" s="213">
        <f t="shared" si="91"/>
        <v>0</v>
      </c>
      <c r="AZ359" s="194"/>
      <c r="BA359" s="195" t="s">
        <v>745</v>
      </c>
      <c r="BB359" s="196">
        <v>1420084</v>
      </c>
      <c r="BC359" s="197">
        <f>IF(C359="arrendamiento",BB359/Costo!$C$27,'Precios R9 (2023)'!BB359)</f>
        <v>1420084</v>
      </c>
      <c r="BD359" s="197">
        <f t="shared" si="98"/>
        <v>269815.96000000002</v>
      </c>
      <c r="BE359" s="197">
        <f t="shared" si="99"/>
        <v>0</v>
      </c>
    </row>
    <row r="360" spans="1:57" s="181" customFormat="1" ht="18.75" customHeight="1">
      <c r="A360" s="178">
        <v>331</v>
      </c>
      <c r="B360" s="179" t="s">
        <v>268</v>
      </c>
      <c r="C360" s="178" t="s">
        <v>369</v>
      </c>
      <c r="D360" s="183">
        <v>79229</v>
      </c>
      <c r="E360" s="183">
        <v>2815557</v>
      </c>
      <c r="F360" s="183">
        <v>1799167</v>
      </c>
      <c r="G360" s="183">
        <v>1950019</v>
      </c>
      <c r="H360" s="183">
        <v>90547</v>
      </c>
      <c r="I360" s="183">
        <v>5214329</v>
      </c>
      <c r="J360" s="183">
        <v>3110800</v>
      </c>
      <c r="K360" s="183">
        <v>3377440</v>
      </c>
      <c r="L360" s="183">
        <v>1910597</v>
      </c>
      <c r="M360" s="183">
        <v>1606399</v>
      </c>
      <c r="N360" s="183">
        <v>1624573</v>
      </c>
      <c r="O360" s="183">
        <v>1620783</v>
      </c>
      <c r="P360" s="183">
        <v>3763095</v>
      </c>
      <c r="Q360" s="183">
        <v>5149385</v>
      </c>
      <c r="R360" s="183">
        <v>2714880</v>
      </c>
      <c r="S360" s="183">
        <v>3903432</v>
      </c>
      <c r="T360" s="183">
        <v>1927679</v>
      </c>
      <c r="U360" s="183">
        <v>3701852</v>
      </c>
      <c r="V360" s="183">
        <v>3301385</v>
      </c>
      <c r="W360" s="183">
        <v>1469429</v>
      </c>
      <c r="X360" s="183">
        <v>3834344</v>
      </c>
      <c r="Y360" s="183">
        <v>1395901</v>
      </c>
      <c r="Z360" s="183">
        <v>2409456</v>
      </c>
      <c r="AA360" s="183">
        <v>2383735</v>
      </c>
      <c r="AB360" s="183">
        <v>5273473</v>
      </c>
      <c r="AC360" s="183">
        <v>5302423</v>
      </c>
      <c r="AD360" s="183">
        <v>1470560</v>
      </c>
      <c r="AG360" s="226">
        <f t="shared" si="85"/>
        <v>5302423</v>
      </c>
      <c r="AH360" s="226">
        <f t="shared" si="86"/>
        <v>79229</v>
      </c>
      <c r="AI360" s="226">
        <f t="shared" si="92"/>
        <v>63383.199999999997</v>
      </c>
      <c r="AJ360" s="227">
        <f t="shared" si="87"/>
        <v>0.96054330213103967</v>
      </c>
      <c r="AK360" s="226">
        <f t="shared" si="93"/>
        <v>59421.75</v>
      </c>
      <c r="AL360" s="227">
        <f t="shared" si="88"/>
        <v>0.96300934574784969</v>
      </c>
      <c r="AN360" s="210" t="b">
        <f t="shared" si="94"/>
        <v>0</v>
      </c>
      <c r="AO360" s="210" t="b">
        <f t="shared" si="100"/>
        <v>0</v>
      </c>
      <c r="AP360" s="211">
        <f t="shared" si="95"/>
        <v>69</v>
      </c>
      <c r="AQ360" s="242">
        <f t="shared" si="96"/>
        <v>9898</v>
      </c>
      <c r="AR360" s="178">
        <v>331</v>
      </c>
      <c r="AS360" s="243">
        <v>0</v>
      </c>
      <c r="AT360" s="242">
        <f t="shared" si="89"/>
        <v>0</v>
      </c>
      <c r="AU360" s="178">
        <v>331</v>
      </c>
      <c r="AV360" s="244">
        <f t="shared" si="90"/>
        <v>63383.199999999997</v>
      </c>
      <c r="AW360" s="244">
        <f t="shared" si="97"/>
        <v>0</v>
      </c>
      <c r="AX360" s="213">
        <f t="shared" si="91"/>
        <v>0</v>
      </c>
      <c r="AZ360" s="194"/>
      <c r="BA360" s="195" t="s">
        <v>745</v>
      </c>
      <c r="BB360" s="196">
        <v>1420084</v>
      </c>
      <c r="BC360" s="197">
        <f>IF(C360="arrendamiento",BB360/Costo!$C$27,'Precios R9 (2023)'!BB360)</f>
        <v>1420084</v>
      </c>
      <c r="BD360" s="197">
        <f t="shared" si="98"/>
        <v>269815.96000000002</v>
      </c>
      <c r="BE360" s="197">
        <f t="shared" si="99"/>
        <v>0</v>
      </c>
    </row>
    <row r="361" spans="1:57" s="181" customFormat="1" ht="18.75" customHeight="1">
      <c r="A361" s="178">
        <v>332</v>
      </c>
      <c r="B361" s="179" t="s">
        <v>269</v>
      </c>
      <c r="C361" s="178" t="s">
        <v>369</v>
      </c>
      <c r="D361" s="183">
        <v>79229</v>
      </c>
      <c r="E361" s="183">
        <v>2815557</v>
      </c>
      <c r="F361" s="183">
        <v>1799167</v>
      </c>
      <c r="G361" s="183">
        <v>1950019</v>
      </c>
      <c r="H361" s="183">
        <v>90547</v>
      </c>
      <c r="I361" s="183">
        <v>5214329</v>
      </c>
      <c r="J361" s="183">
        <v>3110800</v>
      </c>
      <c r="K361" s="183">
        <v>3604404</v>
      </c>
      <c r="L361" s="183">
        <v>1910597</v>
      </c>
      <c r="M361" s="183">
        <v>1606399</v>
      </c>
      <c r="N361" s="183">
        <v>1624573</v>
      </c>
      <c r="O361" s="183">
        <v>1620783</v>
      </c>
      <c r="P361" s="183">
        <v>3763095</v>
      </c>
      <c r="Q361" s="183">
        <v>5149385</v>
      </c>
      <c r="R361" s="183">
        <v>2714880</v>
      </c>
      <c r="S361" s="183">
        <v>3903432</v>
      </c>
      <c r="T361" s="183">
        <v>1927679</v>
      </c>
      <c r="U361" s="183">
        <v>3701852</v>
      </c>
      <c r="V361" s="183">
        <v>3301385</v>
      </c>
      <c r="W361" s="183">
        <v>1469429</v>
      </c>
      <c r="X361" s="183">
        <v>3834344</v>
      </c>
      <c r="Y361" s="183">
        <v>1395901</v>
      </c>
      <c r="Z361" s="183">
        <v>2409456</v>
      </c>
      <c r="AA361" s="183">
        <v>2383735</v>
      </c>
      <c r="AB361" s="183">
        <v>5282014</v>
      </c>
      <c r="AC361" s="183">
        <v>5302423</v>
      </c>
      <c r="AD361" s="183">
        <v>1470560</v>
      </c>
      <c r="AG361" s="226">
        <f t="shared" si="85"/>
        <v>5302423</v>
      </c>
      <c r="AH361" s="226">
        <f t="shared" si="86"/>
        <v>79229</v>
      </c>
      <c r="AI361" s="226">
        <f t="shared" si="92"/>
        <v>63383.199999999997</v>
      </c>
      <c r="AJ361" s="227">
        <f t="shared" si="87"/>
        <v>0.96054330213103967</v>
      </c>
      <c r="AK361" s="226">
        <f t="shared" si="93"/>
        <v>59421.75</v>
      </c>
      <c r="AL361" s="227">
        <f t="shared" si="88"/>
        <v>0.96300934574784969</v>
      </c>
      <c r="AN361" s="210" t="b">
        <f t="shared" si="94"/>
        <v>0</v>
      </c>
      <c r="AO361" s="210" t="b">
        <f t="shared" si="100"/>
        <v>0</v>
      </c>
      <c r="AP361" s="211">
        <f t="shared" si="95"/>
        <v>69</v>
      </c>
      <c r="AQ361" s="242">
        <f t="shared" si="96"/>
        <v>9898</v>
      </c>
      <c r="AR361" s="178">
        <v>332</v>
      </c>
      <c r="AS361" s="243">
        <v>0</v>
      </c>
      <c r="AT361" s="242">
        <f t="shared" si="89"/>
        <v>0</v>
      </c>
      <c r="AU361" s="178">
        <v>332</v>
      </c>
      <c r="AV361" s="244">
        <f t="shared" si="90"/>
        <v>63383.199999999997</v>
      </c>
      <c r="AW361" s="244">
        <f t="shared" si="97"/>
        <v>0</v>
      </c>
      <c r="AX361" s="213">
        <f t="shared" si="91"/>
        <v>0</v>
      </c>
      <c r="AZ361" s="194"/>
      <c r="BA361" s="195" t="s">
        <v>745</v>
      </c>
      <c r="BB361" s="196">
        <v>1420084</v>
      </c>
      <c r="BC361" s="197">
        <f>IF(C361="arrendamiento",BB361/Costo!$C$27,'Precios R9 (2023)'!BB361)</f>
        <v>1420084</v>
      </c>
      <c r="BD361" s="197">
        <f t="shared" si="98"/>
        <v>269815.96000000002</v>
      </c>
      <c r="BE361" s="197">
        <f t="shared" si="99"/>
        <v>0</v>
      </c>
    </row>
    <row r="362" spans="1:57" s="181" customFormat="1" ht="18.75" customHeight="1">
      <c r="A362" s="178">
        <v>333</v>
      </c>
      <c r="B362" s="179" t="s">
        <v>270</v>
      </c>
      <c r="C362" s="178" t="s">
        <v>369</v>
      </c>
      <c r="D362" s="183">
        <v>79768</v>
      </c>
      <c r="E362" s="183">
        <v>3260118</v>
      </c>
      <c r="F362" s="183">
        <v>1905633</v>
      </c>
      <c r="G362" s="183">
        <v>2081408</v>
      </c>
      <c r="H362" s="183">
        <v>91163</v>
      </c>
      <c r="I362" s="183">
        <v>8007976</v>
      </c>
      <c r="J362" s="183">
        <v>3846080</v>
      </c>
      <c r="K362" s="183">
        <v>3862240</v>
      </c>
      <c r="L362" s="183">
        <v>2828000</v>
      </c>
      <c r="M362" s="183">
        <v>1701458</v>
      </c>
      <c r="N362" s="183">
        <v>1594222</v>
      </c>
      <c r="O362" s="183">
        <v>2090458</v>
      </c>
      <c r="P362" s="183">
        <v>3258704</v>
      </c>
      <c r="Q362" s="183">
        <v>7908237</v>
      </c>
      <c r="R362" s="183">
        <v>3122112</v>
      </c>
      <c r="S362" s="183">
        <v>2937500</v>
      </c>
      <c r="T362" s="183">
        <v>2211895</v>
      </c>
      <c r="U362" s="183">
        <v>4206650</v>
      </c>
      <c r="V362" s="183">
        <v>5070145</v>
      </c>
      <c r="W362" s="183">
        <v>2703455</v>
      </c>
      <c r="X362" s="183">
        <v>3349766</v>
      </c>
      <c r="Y362" s="183">
        <v>1623951</v>
      </c>
      <c r="Z362" s="183">
        <v>4072320</v>
      </c>
      <c r="AA362" s="183">
        <v>3007811</v>
      </c>
      <c r="AB362" s="183">
        <v>8130308</v>
      </c>
      <c r="AC362" s="183">
        <v>8143269</v>
      </c>
      <c r="AD362" s="183">
        <v>1622989</v>
      </c>
      <c r="AG362" s="226">
        <f t="shared" si="85"/>
        <v>8143269</v>
      </c>
      <c r="AH362" s="226">
        <f t="shared" si="86"/>
        <v>79768</v>
      </c>
      <c r="AI362" s="226">
        <f t="shared" si="92"/>
        <v>63814.400000000001</v>
      </c>
      <c r="AJ362" s="227">
        <f t="shared" si="87"/>
        <v>0.96249428431380613</v>
      </c>
      <c r="AK362" s="226">
        <f t="shared" si="93"/>
        <v>59826</v>
      </c>
      <c r="AL362" s="227">
        <f t="shared" si="88"/>
        <v>0.96483839154419326</v>
      </c>
      <c r="AN362" s="210" t="b">
        <f t="shared" si="94"/>
        <v>0</v>
      </c>
      <c r="AO362" s="210" t="b">
        <f t="shared" si="100"/>
        <v>0</v>
      </c>
      <c r="AP362" s="211">
        <f t="shared" si="95"/>
        <v>69</v>
      </c>
      <c r="AQ362" s="242">
        <f t="shared" si="96"/>
        <v>9898</v>
      </c>
      <c r="AR362" s="178">
        <v>333</v>
      </c>
      <c r="AS362" s="243">
        <v>0</v>
      </c>
      <c r="AT362" s="242">
        <f t="shared" si="89"/>
        <v>0</v>
      </c>
      <c r="AU362" s="178">
        <v>333</v>
      </c>
      <c r="AV362" s="244">
        <f t="shared" si="90"/>
        <v>63814.400000000001</v>
      </c>
      <c r="AW362" s="244">
        <f t="shared" si="97"/>
        <v>0</v>
      </c>
      <c r="AX362" s="213">
        <f t="shared" si="91"/>
        <v>0</v>
      </c>
      <c r="AZ362" s="194"/>
      <c r="BA362" s="195"/>
      <c r="BB362" s="196">
        <v>1504118</v>
      </c>
      <c r="BC362" s="197">
        <f>IF(C362="arrendamiento",BB362/Costo!$C$27,'Precios R9 (2023)'!BB362)</f>
        <v>1504118</v>
      </c>
      <c r="BD362" s="197">
        <f t="shared" si="98"/>
        <v>285782.42</v>
      </c>
      <c r="BE362" s="197">
        <f t="shared" si="99"/>
        <v>0</v>
      </c>
    </row>
    <row r="363" spans="1:57" s="181" customFormat="1" ht="18.75" customHeight="1">
      <c r="A363" s="178">
        <v>334</v>
      </c>
      <c r="B363" s="179" t="s">
        <v>271</v>
      </c>
      <c r="C363" s="178" t="s">
        <v>369</v>
      </c>
      <c r="D363" s="183">
        <v>79768</v>
      </c>
      <c r="E363" s="183">
        <v>3260118</v>
      </c>
      <c r="F363" s="183">
        <v>1905633</v>
      </c>
      <c r="G363" s="183">
        <v>2081408</v>
      </c>
      <c r="H363" s="183">
        <v>91163</v>
      </c>
      <c r="I363" s="183">
        <v>7878429</v>
      </c>
      <c r="J363" s="183">
        <v>3846080</v>
      </c>
      <c r="K363" s="183">
        <v>4121783</v>
      </c>
      <c r="L363" s="183">
        <v>2828000</v>
      </c>
      <c r="M363" s="183">
        <v>1701458</v>
      </c>
      <c r="N363" s="183">
        <v>1594222</v>
      </c>
      <c r="O363" s="183">
        <v>2090458</v>
      </c>
      <c r="P363" s="183">
        <v>3258704</v>
      </c>
      <c r="Q363" s="183">
        <v>7780304</v>
      </c>
      <c r="R363" s="183">
        <v>3122112</v>
      </c>
      <c r="S363" s="183">
        <v>2937500</v>
      </c>
      <c r="T363" s="183">
        <v>2211895</v>
      </c>
      <c r="U363" s="183">
        <v>4206650</v>
      </c>
      <c r="V363" s="183">
        <v>4988124</v>
      </c>
      <c r="W363" s="183">
        <v>2703455</v>
      </c>
      <c r="X363" s="183">
        <v>3349766</v>
      </c>
      <c r="Y363" s="183">
        <v>1623951</v>
      </c>
      <c r="Z363" s="183">
        <v>3902640</v>
      </c>
      <c r="AA363" s="183">
        <v>3007811</v>
      </c>
      <c r="AB363" s="183">
        <v>7967788</v>
      </c>
      <c r="AC363" s="183">
        <v>8011533</v>
      </c>
      <c r="AD363" s="183">
        <v>1622989</v>
      </c>
      <c r="AG363" s="226">
        <f t="shared" si="85"/>
        <v>8011533</v>
      </c>
      <c r="AH363" s="226">
        <f t="shared" si="86"/>
        <v>79768</v>
      </c>
      <c r="AI363" s="226">
        <f t="shared" si="92"/>
        <v>63814.400000000001</v>
      </c>
      <c r="AJ363" s="227">
        <f t="shared" si="87"/>
        <v>0.96249428431380613</v>
      </c>
      <c r="AK363" s="226">
        <f t="shared" si="93"/>
        <v>59826</v>
      </c>
      <c r="AL363" s="227">
        <f t="shared" si="88"/>
        <v>0.96483839154419326</v>
      </c>
      <c r="AN363" s="210" t="b">
        <f t="shared" si="94"/>
        <v>0</v>
      </c>
      <c r="AO363" s="210" t="b">
        <f t="shared" si="100"/>
        <v>0</v>
      </c>
      <c r="AP363" s="211">
        <f t="shared" si="95"/>
        <v>69</v>
      </c>
      <c r="AQ363" s="242">
        <f t="shared" si="96"/>
        <v>9898</v>
      </c>
      <c r="AR363" s="178">
        <v>334</v>
      </c>
      <c r="AS363" s="243">
        <v>0</v>
      </c>
      <c r="AT363" s="242">
        <f t="shared" si="89"/>
        <v>0</v>
      </c>
      <c r="AU363" s="178">
        <v>334</v>
      </c>
      <c r="AV363" s="244">
        <f t="shared" si="90"/>
        <v>63814.400000000001</v>
      </c>
      <c r="AW363" s="244">
        <f t="shared" si="97"/>
        <v>0</v>
      </c>
      <c r="AX363" s="213">
        <f t="shared" si="91"/>
        <v>0</v>
      </c>
      <c r="AZ363" s="194"/>
      <c r="BA363" s="195"/>
      <c r="BB363" s="196">
        <v>1504118</v>
      </c>
      <c r="BC363" s="197">
        <f>IF(C363="arrendamiento",BB363/Costo!$C$27,'Precios R9 (2023)'!BB363)</f>
        <v>1504118</v>
      </c>
      <c r="BD363" s="197">
        <f t="shared" si="98"/>
        <v>285782.42</v>
      </c>
      <c r="BE363" s="197">
        <f t="shared" si="99"/>
        <v>0</v>
      </c>
    </row>
    <row r="364" spans="1:57" s="181" customFormat="1" ht="18.75" customHeight="1">
      <c r="A364" s="178">
        <v>335</v>
      </c>
      <c r="B364" s="179" t="s">
        <v>272</v>
      </c>
      <c r="C364" s="178" t="s">
        <v>369</v>
      </c>
      <c r="D364" s="183">
        <v>11755</v>
      </c>
      <c r="E364" s="183">
        <v>444562</v>
      </c>
      <c r="F364" s="183">
        <v>402186</v>
      </c>
      <c r="G364" s="183">
        <v>364246</v>
      </c>
      <c r="H364" s="183">
        <v>13434</v>
      </c>
      <c r="I364" s="183">
        <v>455408</v>
      </c>
      <c r="J364" s="183">
        <v>282800</v>
      </c>
      <c r="K364" s="183">
        <v>614080</v>
      </c>
      <c r="L364" s="183">
        <v>213684</v>
      </c>
      <c r="M364" s="183">
        <v>513222</v>
      </c>
      <c r="N364" s="183">
        <v>145449</v>
      </c>
      <c r="O364" s="183">
        <v>197508</v>
      </c>
      <c r="P364" s="183">
        <v>366455</v>
      </c>
      <c r="Q364" s="183">
        <v>449735</v>
      </c>
      <c r="R364" s="183">
        <v>256420</v>
      </c>
      <c r="S364" s="183">
        <v>364473</v>
      </c>
      <c r="T364" s="183">
        <v>615866</v>
      </c>
      <c r="U364" s="183">
        <v>336532</v>
      </c>
      <c r="V364" s="183">
        <v>288335</v>
      </c>
      <c r="W364" s="183">
        <v>305424</v>
      </c>
      <c r="X364" s="183">
        <v>336532</v>
      </c>
      <c r="Y364" s="183">
        <v>201127</v>
      </c>
      <c r="Z364" s="183">
        <v>246036</v>
      </c>
      <c r="AA364" s="183">
        <v>295654</v>
      </c>
      <c r="AB364" s="183">
        <v>462548</v>
      </c>
      <c r="AC364" s="183">
        <v>463102</v>
      </c>
      <c r="AD364" s="183">
        <v>158368</v>
      </c>
      <c r="AG364" s="226">
        <f t="shared" si="85"/>
        <v>615866</v>
      </c>
      <c r="AH364" s="226">
        <f t="shared" si="86"/>
        <v>11755</v>
      </c>
      <c r="AI364" s="226">
        <f t="shared" si="92"/>
        <v>9404</v>
      </c>
      <c r="AJ364" s="227">
        <f t="shared" si="87"/>
        <v>0.98167654543258087</v>
      </c>
      <c r="AK364" s="226">
        <f t="shared" si="93"/>
        <v>8816.25</v>
      </c>
      <c r="AL364" s="227">
        <f t="shared" si="88"/>
        <v>0.98282176134304455</v>
      </c>
      <c r="AN364" s="210" t="b">
        <f t="shared" si="94"/>
        <v>0</v>
      </c>
      <c r="AO364" s="210" t="b">
        <f t="shared" si="100"/>
        <v>0</v>
      </c>
      <c r="AP364" s="211">
        <f t="shared" si="95"/>
        <v>69</v>
      </c>
      <c r="AQ364" s="242">
        <f t="shared" si="96"/>
        <v>9898</v>
      </c>
      <c r="AR364" s="178">
        <v>335</v>
      </c>
      <c r="AS364" s="243">
        <v>0</v>
      </c>
      <c r="AT364" s="242">
        <f t="shared" si="89"/>
        <v>0</v>
      </c>
      <c r="AU364" s="178">
        <v>335</v>
      </c>
      <c r="AV364" s="244">
        <f t="shared" si="90"/>
        <v>9404</v>
      </c>
      <c r="AW364" s="244">
        <f t="shared" si="97"/>
        <v>0</v>
      </c>
      <c r="AX364" s="213">
        <f t="shared" si="91"/>
        <v>0</v>
      </c>
      <c r="AZ364" s="194"/>
      <c r="BA364" s="195" t="s">
        <v>746</v>
      </c>
      <c r="BB364" s="196">
        <v>453697</v>
      </c>
      <c r="BC364" s="197">
        <f>IF(C364="arrendamiento",BB364/Costo!$C$27,'Precios R9 (2023)'!BB364)</f>
        <v>453697</v>
      </c>
      <c r="BD364" s="197">
        <f t="shared" si="98"/>
        <v>86202.430000000008</v>
      </c>
      <c r="BE364" s="197">
        <f t="shared" si="99"/>
        <v>0</v>
      </c>
    </row>
    <row r="365" spans="1:57" s="181" customFormat="1" ht="18.75" customHeight="1">
      <c r="A365" s="178">
        <v>336</v>
      </c>
      <c r="B365" s="179" t="s">
        <v>273</v>
      </c>
      <c r="C365" s="178" t="s">
        <v>369</v>
      </c>
      <c r="D365" s="183">
        <v>12785</v>
      </c>
      <c r="E365" s="183">
        <v>563111</v>
      </c>
      <c r="F365" s="183">
        <v>434911</v>
      </c>
      <c r="G365" s="183">
        <v>416282</v>
      </c>
      <c r="H365" s="183">
        <v>14611</v>
      </c>
      <c r="I365" s="183">
        <v>491658</v>
      </c>
      <c r="J365" s="183">
        <v>395920</v>
      </c>
      <c r="K365" s="183">
        <v>707084</v>
      </c>
      <c r="L365" s="183">
        <v>271262</v>
      </c>
      <c r="M365" s="183">
        <v>603718</v>
      </c>
      <c r="N365" s="183">
        <v>184640</v>
      </c>
      <c r="O365" s="183">
        <v>226919</v>
      </c>
      <c r="P365" s="183">
        <v>402461</v>
      </c>
      <c r="Q365" s="183">
        <v>485535</v>
      </c>
      <c r="R365" s="183">
        <v>325786</v>
      </c>
      <c r="S365" s="183">
        <v>437096</v>
      </c>
      <c r="T365" s="183">
        <v>724461</v>
      </c>
      <c r="U365" s="183">
        <v>504798</v>
      </c>
      <c r="V365" s="183">
        <v>311287</v>
      </c>
      <c r="W365" s="183">
        <v>384495</v>
      </c>
      <c r="X365" s="183">
        <v>394046</v>
      </c>
      <c r="Y365" s="183">
        <v>324315</v>
      </c>
      <c r="Z365" s="183">
        <v>279972</v>
      </c>
      <c r="AA365" s="183">
        <v>380708</v>
      </c>
      <c r="AB365" s="183">
        <v>496348</v>
      </c>
      <c r="AC365" s="183">
        <v>499963</v>
      </c>
      <c r="AD365" s="183">
        <v>237552</v>
      </c>
      <c r="AG365" s="226">
        <f t="shared" si="85"/>
        <v>724461</v>
      </c>
      <c r="AH365" s="226">
        <f t="shared" si="86"/>
        <v>12785</v>
      </c>
      <c r="AI365" s="226">
        <f t="shared" si="92"/>
        <v>10228</v>
      </c>
      <c r="AJ365" s="227">
        <f t="shared" si="87"/>
        <v>0.98305831530615284</v>
      </c>
      <c r="AK365" s="226">
        <f t="shared" si="93"/>
        <v>9588.75</v>
      </c>
      <c r="AL365" s="227">
        <f t="shared" si="88"/>
        <v>0.98411717059951831</v>
      </c>
      <c r="AN365" s="210" t="b">
        <f t="shared" si="94"/>
        <v>0</v>
      </c>
      <c r="AO365" s="210" t="b">
        <f t="shared" si="100"/>
        <v>0</v>
      </c>
      <c r="AP365" s="211">
        <f t="shared" si="95"/>
        <v>69</v>
      </c>
      <c r="AQ365" s="242">
        <f t="shared" si="96"/>
        <v>9898</v>
      </c>
      <c r="AR365" s="178">
        <v>336</v>
      </c>
      <c r="AS365" s="243">
        <v>0</v>
      </c>
      <c r="AT365" s="242">
        <f t="shared" si="89"/>
        <v>0</v>
      </c>
      <c r="AU365" s="178">
        <v>336</v>
      </c>
      <c r="AV365" s="244">
        <f t="shared" si="90"/>
        <v>10228</v>
      </c>
      <c r="AW365" s="244">
        <f t="shared" si="97"/>
        <v>0</v>
      </c>
      <c r="AX365" s="213">
        <f t="shared" si="91"/>
        <v>0</v>
      </c>
      <c r="AZ365" s="194"/>
      <c r="BA365" s="195" t="s">
        <v>747</v>
      </c>
      <c r="BB365" s="196">
        <v>533697</v>
      </c>
      <c r="BC365" s="197">
        <f>IF(C365="arrendamiento",BB365/Costo!$C$27,'Precios R9 (2023)'!BB365)</f>
        <v>533697</v>
      </c>
      <c r="BD365" s="197">
        <f t="shared" si="98"/>
        <v>101402.43000000001</v>
      </c>
      <c r="BE365" s="197">
        <f t="shared" si="99"/>
        <v>0</v>
      </c>
    </row>
    <row r="366" spans="1:57" s="181" customFormat="1" ht="18.75" customHeight="1">
      <c r="A366" s="178">
        <v>337</v>
      </c>
      <c r="B366" s="179" t="s">
        <v>274</v>
      </c>
      <c r="C366" s="178" t="s">
        <v>369</v>
      </c>
      <c r="D366" s="183">
        <v>14249</v>
      </c>
      <c r="E366" s="183">
        <v>666842</v>
      </c>
      <c r="F366" s="183">
        <v>340479</v>
      </c>
      <c r="G366" s="183">
        <v>427990</v>
      </c>
      <c r="H366" s="183">
        <v>16284</v>
      </c>
      <c r="I366" s="183">
        <v>834274</v>
      </c>
      <c r="J366" s="183">
        <v>395920</v>
      </c>
      <c r="K366" s="183">
        <v>662560</v>
      </c>
      <c r="L366" s="183">
        <v>271262</v>
      </c>
      <c r="M366" s="183">
        <v>303999</v>
      </c>
      <c r="N366" s="183">
        <v>184640</v>
      </c>
      <c r="O366" s="183">
        <v>231896</v>
      </c>
      <c r="P366" s="183">
        <v>563338</v>
      </c>
      <c r="Q366" s="183">
        <v>823882</v>
      </c>
      <c r="R366" s="183">
        <v>456100</v>
      </c>
      <c r="S366" s="183">
        <v>437096</v>
      </c>
      <c r="T366" s="183">
        <v>395198</v>
      </c>
      <c r="U366" s="183">
        <v>807677</v>
      </c>
      <c r="V366" s="183">
        <v>528209</v>
      </c>
      <c r="W366" s="183">
        <v>441055</v>
      </c>
      <c r="X366" s="183">
        <v>394046</v>
      </c>
      <c r="Y366" s="183">
        <v>367074</v>
      </c>
      <c r="Z366" s="183">
        <v>279972</v>
      </c>
      <c r="AA366" s="183">
        <v>427193</v>
      </c>
      <c r="AB366" s="183">
        <v>846058</v>
      </c>
      <c r="AC366" s="183">
        <v>848367</v>
      </c>
      <c r="AD366" s="183">
        <v>246477</v>
      </c>
      <c r="AG366" s="226">
        <f t="shared" si="85"/>
        <v>848367</v>
      </c>
      <c r="AH366" s="226">
        <f t="shared" si="86"/>
        <v>14249</v>
      </c>
      <c r="AI366" s="226">
        <f t="shared" si="92"/>
        <v>11399.2</v>
      </c>
      <c r="AJ366" s="227">
        <f t="shared" si="87"/>
        <v>0.96250250823193495</v>
      </c>
      <c r="AK366" s="226">
        <f t="shared" si="93"/>
        <v>10686.75</v>
      </c>
      <c r="AL366" s="227">
        <f t="shared" si="88"/>
        <v>0.96484610146743899</v>
      </c>
      <c r="AN366" s="210" t="b">
        <f t="shared" si="94"/>
        <v>0</v>
      </c>
      <c r="AO366" s="210" t="b">
        <f t="shared" si="100"/>
        <v>0</v>
      </c>
      <c r="AP366" s="211">
        <f t="shared" si="95"/>
        <v>69</v>
      </c>
      <c r="AQ366" s="242">
        <f t="shared" si="96"/>
        <v>9898</v>
      </c>
      <c r="AR366" s="178">
        <v>337</v>
      </c>
      <c r="AS366" s="243">
        <v>0</v>
      </c>
      <c r="AT366" s="242">
        <f t="shared" si="89"/>
        <v>0</v>
      </c>
      <c r="AU366" s="178">
        <v>337</v>
      </c>
      <c r="AV366" s="244">
        <f t="shared" si="90"/>
        <v>11399.2</v>
      </c>
      <c r="AW366" s="244">
        <f t="shared" si="97"/>
        <v>0</v>
      </c>
      <c r="AX366" s="213">
        <f t="shared" si="91"/>
        <v>0</v>
      </c>
      <c r="AZ366" s="194"/>
      <c r="BA366" s="195"/>
      <c r="BB366" s="196">
        <v>268740</v>
      </c>
      <c r="BC366" s="197">
        <f>IF(C366="arrendamiento",BB366/Costo!$C$27,'Precios R9 (2023)'!BB366)</f>
        <v>268740</v>
      </c>
      <c r="BD366" s="197">
        <f t="shared" si="98"/>
        <v>51060.6</v>
      </c>
      <c r="BE366" s="197">
        <f t="shared" si="99"/>
        <v>0</v>
      </c>
    </row>
    <row r="367" spans="1:57" s="181" customFormat="1" ht="18.75" customHeight="1">
      <c r="A367" s="178">
        <v>338</v>
      </c>
      <c r="B367" s="179" t="s">
        <v>275</v>
      </c>
      <c r="C367" s="178" t="s">
        <v>369</v>
      </c>
      <c r="D367" s="183">
        <v>14936</v>
      </c>
      <c r="E367" s="183">
        <v>740936</v>
      </c>
      <c r="F367" s="183">
        <v>707891</v>
      </c>
      <c r="G367" s="183">
        <v>851946</v>
      </c>
      <c r="H367" s="183">
        <v>17070</v>
      </c>
      <c r="I367" s="183">
        <v>1101205</v>
      </c>
      <c r="J367" s="183">
        <v>537320</v>
      </c>
      <c r="K367" s="183">
        <v>848501</v>
      </c>
      <c r="L367" s="183">
        <v>313342</v>
      </c>
      <c r="M367" s="183">
        <v>632046</v>
      </c>
      <c r="N367" s="183">
        <v>196344</v>
      </c>
      <c r="O367" s="183">
        <v>282800</v>
      </c>
      <c r="P367" s="183">
        <v>735280</v>
      </c>
      <c r="Q367" s="183">
        <v>1087490</v>
      </c>
      <c r="R367" s="183">
        <v>650892</v>
      </c>
      <c r="S367" s="183">
        <v>447955</v>
      </c>
      <c r="T367" s="183">
        <v>758455</v>
      </c>
      <c r="U367" s="183">
        <v>925463</v>
      </c>
      <c r="V367" s="183">
        <v>697214</v>
      </c>
      <c r="W367" s="183">
        <v>740823</v>
      </c>
      <c r="X367" s="183">
        <v>466097</v>
      </c>
      <c r="Y367" s="183">
        <v>415886</v>
      </c>
      <c r="Z367" s="183">
        <v>415716</v>
      </c>
      <c r="AA367" s="183">
        <v>441897</v>
      </c>
      <c r="AB367" s="183">
        <v>1110895</v>
      </c>
      <c r="AC367" s="183">
        <v>1119810</v>
      </c>
      <c r="AD367" s="183">
        <v>286194</v>
      </c>
      <c r="AG367" s="226">
        <f t="shared" si="85"/>
        <v>1119810</v>
      </c>
      <c r="AH367" s="226">
        <f t="shared" si="86"/>
        <v>14936</v>
      </c>
      <c r="AI367" s="226">
        <f t="shared" si="92"/>
        <v>11948.8</v>
      </c>
      <c r="AJ367" s="227">
        <f t="shared" si="87"/>
        <v>0.98109504687949922</v>
      </c>
      <c r="AK367" s="226">
        <f t="shared" si="93"/>
        <v>11202</v>
      </c>
      <c r="AL367" s="227">
        <f t="shared" si="88"/>
        <v>0.98227660644953052</v>
      </c>
      <c r="AN367" s="210" t="b">
        <f t="shared" si="94"/>
        <v>0</v>
      </c>
      <c r="AO367" s="210" t="b">
        <f t="shared" si="100"/>
        <v>0</v>
      </c>
      <c r="AP367" s="211">
        <f t="shared" si="95"/>
        <v>69</v>
      </c>
      <c r="AQ367" s="242">
        <f t="shared" si="96"/>
        <v>9898</v>
      </c>
      <c r="AR367" s="178">
        <v>338</v>
      </c>
      <c r="AS367" s="243">
        <v>0</v>
      </c>
      <c r="AT367" s="242">
        <f t="shared" si="89"/>
        <v>0</v>
      </c>
      <c r="AU367" s="178">
        <v>338</v>
      </c>
      <c r="AV367" s="244">
        <f t="shared" si="90"/>
        <v>11948.8</v>
      </c>
      <c r="AW367" s="244">
        <f t="shared" si="97"/>
        <v>0</v>
      </c>
      <c r="AX367" s="213">
        <f t="shared" si="91"/>
        <v>0</v>
      </c>
      <c r="AZ367" s="194"/>
      <c r="BA367" s="195"/>
      <c r="BB367" s="196">
        <v>558739</v>
      </c>
      <c r="BC367" s="197">
        <f>IF(C367="arrendamiento",BB367/Costo!$C$27,'Precios R9 (2023)'!BB367)</f>
        <v>558739</v>
      </c>
      <c r="BD367" s="197">
        <f t="shared" si="98"/>
        <v>106160.41</v>
      </c>
      <c r="BE367" s="197">
        <f t="shared" si="99"/>
        <v>0</v>
      </c>
    </row>
    <row r="368" spans="1:57" s="181" customFormat="1" ht="18.75" customHeight="1">
      <c r="A368" s="178">
        <v>339</v>
      </c>
      <c r="B368" s="179" t="s">
        <v>276</v>
      </c>
      <c r="C368" s="178" t="s">
        <v>369</v>
      </c>
      <c r="D368" s="183">
        <v>14123</v>
      </c>
      <c r="E368" s="183">
        <v>815030</v>
      </c>
      <c r="F368" s="183">
        <v>697245</v>
      </c>
      <c r="G368" s="183">
        <v>1951320</v>
      </c>
      <c r="H368" s="183">
        <v>16141</v>
      </c>
      <c r="I368" s="183">
        <v>1166523</v>
      </c>
      <c r="J368" s="183">
        <v>537320</v>
      </c>
      <c r="K368" s="183">
        <v>795072</v>
      </c>
      <c r="L368" s="183">
        <v>314474</v>
      </c>
      <c r="M368" s="183">
        <v>622540</v>
      </c>
      <c r="N368" s="183">
        <v>259405</v>
      </c>
      <c r="O368" s="183">
        <v>292302</v>
      </c>
      <c r="P368" s="183">
        <v>787315</v>
      </c>
      <c r="Q368" s="183">
        <v>1151994</v>
      </c>
      <c r="R368" s="183">
        <v>1134820</v>
      </c>
      <c r="S368" s="183">
        <v>447955</v>
      </c>
      <c r="T368" s="183">
        <v>747048</v>
      </c>
      <c r="U368" s="183">
        <v>1093729</v>
      </c>
      <c r="V368" s="183">
        <v>738569</v>
      </c>
      <c r="W368" s="183">
        <v>780415</v>
      </c>
      <c r="X368" s="183">
        <v>516577</v>
      </c>
      <c r="Y368" s="183">
        <v>490715</v>
      </c>
      <c r="Z368" s="183">
        <v>415716</v>
      </c>
      <c r="AA368" s="183">
        <v>489391</v>
      </c>
      <c r="AB368" s="183">
        <v>1178801</v>
      </c>
      <c r="AC368" s="183">
        <v>1186232</v>
      </c>
      <c r="AD368" s="183">
        <v>305424</v>
      </c>
      <c r="AG368" s="226">
        <f t="shared" si="85"/>
        <v>1951320</v>
      </c>
      <c r="AH368" s="226">
        <f t="shared" si="86"/>
        <v>14123</v>
      </c>
      <c r="AI368" s="226">
        <f t="shared" si="92"/>
        <v>11298.4</v>
      </c>
      <c r="AJ368" s="227">
        <f t="shared" si="87"/>
        <v>0.98185112603206215</v>
      </c>
      <c r="AK368" s="226">
        <f t="shared" si="93"/>
        <v>10592.25</v>
      </c>
      <c r="AL368" s="227">
        <f t="shared" si="88"/>
        <v>0.98298543065505828</v>
      </c>
      <c r="AN368" s="210" t="b">
        <f t="shared" si="94"/>
        <v>0</v>
      </c>
      <c r="AO368" s="210" t="b">
        <f t="shared" si="100"/>
        <v>0</v>
      </c>
      <c r="AP368" s="211">
        <f t="shared" si="95"/>
        <v>69</v>
      </c>
      <c r="AQ368" s="242">
        <f t="shared" si="96"/>
        <v>9898</v>
      </c>
      <c r="AR368" s="178">
        <v>339</v>
      </c>
      <c r="AS368" s="243">
        <v>0</v>
      </c>
      <c r="AT368" s="242">
        <f t="shared" si="89"/>
        <v>0</v>
      </c>
      <c r="AU368" s="178">
        <v>339</v>
      </c>
      <c r="AV368" s="244">
        <f t="shared" si="90"/>
        <v>11298.4</v>
      </c>
      <c r="AW368" s="244">
        <f t="shared" si="97"/>
        <v>0</v>
      </c>
      <c r="AX368" s="213">
        <f t="shared" si="91"/>
        <v>0</v>
      </c>
      <c r="AZ368" s="194"/>
      <c r="BA368" s="195"/>
      <c r="BB368" s="196">
        <v>550336</v>
      </c>
      <c r="BC368" s="197">
        <f>IF(C368="arrendamiento",BB368/Costo!$C$27,'Precios R9 (2023)'!BB368)</f>
        <v>550336</v>
      </c>
      <c r="BD368" s="197">
        <f t="shared" si="98"/>
        <v>104563.84</v>
      </c>
      <c r="BE368" s="197">
        <f t="shared" si="99"/>
        <v>0</v>
      </c>
    </row>
    <row r="369" spans="1:57" s="181" customFormat="1" ht="18.75" customHeight="1">
      <c r="A369" s="178">
        <v>340</v>
      </c>
      <c r="B369" s="179" t="s">
        <v>277</v>
      </c>
      <c r="C369" s="178" t="s">
        <v>369</v>
      </c>
      <c r="D369" s="183">
        <v>29054</v>
      </c>
      <c r="E369" s="183">
        <v>1333685</v>
      </c>
      <c r="F369" s="183">
        <v>1197635</v>
      </c>
      <c r="G369" s="183">
        <v>1430968</v>
      </c>
      <c r="H369" s="183">
        <v>33204</v>
      </c>
      <c r="I369" s="183">
        <v>1181418</v>
      </c>
      <c r="J369" s="183">
        <v>848400</v>
      </c>
      <c r="K369" s="183">
        <v>1810825</v>
      </c>
      <c r="L369" s="183">
        <v>1565581</v>
      </c>
      <c r="M369" s="183">
        <v>1069317</v>
      </c>
      <c r="N369" s="183">
        <v>1039391</v>
      </c>
      <c r="O369" s="183">
        <v>586414</v>
      </c>
      <c r="P369" s="183">
        <v>848400</v>
      </c>
      <c r="Q369" s="183">
        <v>1166704</v>
      </c>
      <c r="R369" s="183">
        <v>1493184</v>
      </c>
      <c r="S369" s="183">
        <v>2168510</v>
      </c>
      <c r="T369" s="183">
        <v>1229714</v>
      </c>
      <c r="U369" s="183">
        <v>2355724</v>
      </c>
      <c r="V369" s="183">
        <v>747999</v>
      </c>
      <c r="W369" s="183">
        <v>1319205</v>
      </c>
      <c r="X369" s="183">
        <v>1224976</v>
      </c>
      <c r="Y369" s="183">
        <v>764465</v>
      </c>
      <c r="Z369" s="183">
        <v>924756</v>
      </c>
      <c r="AA369" s="183">
        <v>958274</v>
      </c>
      <c r="AB369" s="183">
        <v>1196459</v>
      </c>
      <c r="AC369" s="183">
        <v>1201379</v>
      </c>
      <c r="AD369" s="183">
        <v>459075</v>
      </c>
      <c r="AG369" s="226">
        <f t="shared" si="85"/>
        <v>2355724</v>
      </c>
      <c r="AH369" s="226">
        <f t="shared" si="86"/>
        <v>29054</v>
      </c>
      <c r="AI369" s="226">
        <f t="shared" si="92"/>
        <v>23243.200000000001</v>
      </c>
      <c r="AJ369" s="227">
        <f t="shared" si="87"/>
        <v>0.97826350838899967</v>
      </c>
      <c r="AK369" s="226">
        <f t="shared" si="93"/>
        <v>21790.5</v>
      </c>
      <c r="AL369" s="227">
        <f t="shared" si="88"/>
        <v>0.97962203911468726</v>
      </c>
      <c r="AN369" s="210" t="b">
        <f t="shared" si="94"/>
        <v>0</v>
      </c>
      <c r="AO369" s="210" t="b">
        <f t="shared" si="100"/>
        <v>0</v>
      </c>
      <c r="AP369" s="211">
        <f t="shared" si="95"/>
        <v>69</v>
      </c>
      <c r="AQ369" s="242">
        <f t="shared" si="96"/>
        <v>9898</v>
      </c>
      <c r="AR369" s="178">
        <v>340</v>
      </c>
      <c r="AS369" s="243">
        <v>0</v>
      </c>
      <c r="AT369" s="242">
        <f t="shared" si="89"/>
        <v>0</v>
      </c>
      <c r="AU369" s="178">
        <v>340</v>
      </c>
      <c r="AV369" s="244">
        <f t="shared" si="90"/>
        <v>23243.200000000001</v>
      </c>
      <c r="AW369" s="244">
        <f t="shared" si="97"/>
        <v>0</v>
      </c>
      <c r="AX369" s="213">
        <f t="shared" si="91"/>
        <v>0</v>
      </c>
      <c r="AZ369" s="194"/>
      <c r="BA369" s="195"/>
      <c r="BB369" s="196">
        <v>945294</v>
      </c>
      <c r="BC369" s="197">
        <f>IF(C369="arrendamiento",BB369/Costo!$C$27,'Precios R9 (2023)'!BB369)</f>
        <v>945294</v>
      </c>
      <c r="BD369" s="197">
        <f t="shared" si="98"/>
        <v>179605.86000000002</v>
      </c>
      <c r="BE369" s="197">
        <f t="shared" si="99"/>
        <v>0</v>
      </c>
    </row>
    <row r="370" spans="1:57" s="181" customFormat="1" ht="18.75" customHeight="1">
      <c r="A370" s="178">
        <v>341</v>
      </c>
      <c r="B370" s="179" t="s">
        <v>278</v>
      </c>
      <c r="C370" s="178" t="s">
        <v>369</v>
      </c>
      <c r="D370" s="183">
        <v>834</v>
      </c>
      <c r="E370" s="183">
        <v>29489</v>
      </c>
      <c r="F370" s="183">
        <v>32814</v>
      </c>
      <c r="G370" s="183">
        <v>44880</v>
      </c>
      <c r="H370" s="183">
        <v>953</v>
      </c>
      <c r="I370" s="183">
        <v>81974</v>
      </c>
      <c r="J370" s="183">
        <v>19796</v>
      </c>
      <c r="K370" s="183">
        <v>142208</v>
      </c>
      <c r="L370" s="183">
        <v>65496</v>
      </c>
      <c r="M370" s="183">
        <v>75952</v>
      </c>
      <c r="N370" s="183">
        <v>20174</v>
      </c>
      <c r="O370" s="183">
        <v>136649</v>
      </c>
      <c r="P370" s="183">
        <v>57578</v>
      </c>
      <c r="Q370" s="183">
        <v>80952</v>
      </c>
      <c r="R370" s="183">
        <v>27013</v>
      </c>
      <c r="S370" s="183">
        <v>35633</v>
      </c>
      <c r="T370" s="183">
        <v>172884</v>
      </c>
      <c r="U370" s="183">
        <v>66297</v>
      </c>
      <c r="V370" s="183">
        <v>51900</v>
      </c>
      <c r="W370" s="183">
        <v>28167</v>
      </c>
      <c r="X370" s="183">
        <v>31129</v>
      </c>
      <c r="Y370" s="183">
        <v>22398</v>
      </c>
      <c r="Z370" s="183">
        <v>47510</v>
      </c>
      <c r="AA370" s="183">
        <v>37336</v>
      </c>
      <c r="AB370" s="183">
        <v>83007</v>
      </c>
      <c r="AC370" s="183">
        <v>83358</v>
      </c>
      <c r="AD370" s="183">
        <v>7543</v>
      </c>
      <c r="AG370" s="226">
        <f t="shared" si="85"/>
        <v>172884</v>
      </c>
      <c r="AH370" s="226">
        <f t="shared" si="86"/>
        <v>834</v>
      </c>
      <c r="AI370" s="226">
        <f t="shared" si="92"/>
        <v>667.2</v>
      </c>
      <c r="AJ370" s="227">
        <f t="shared" si="87"/>
        <v>0.99121550452917628</v>
      </c>
      <c r="AK370" s="226">
        <f t="shared" si="93"/>
        <v>625.5</v>
      </c>
      <c r="AL370" s="227">
        <f t="shared" si="88"/>
        <v>0.99176453549610277</v>
      </c>
      <c r="AN370" s="210" t="b">
        <f t="shared" si="94"/>
        <v>0</v>
      </c>
      <c r="AO370" s="210" t="b">
        <f t="shared" si="100"/>
        <v>0</v>
      </c>
      <c r="AP370" s="211">
        <f t="shared" si="95"/>
        <v>69</v>
      </c>
      <c r="AQ370" s="242">
        <f t="shared" si="96"/>
        <v>9898</v>
      </c>
      <c r="AR370" s="178">
        <v>341</v>
      </c>
      <c r="AS370" s="243">
        <v>0</v>
      </c>
      <c r="AT370" s="242">
        <f t="shared" si="89"/>
        <v>0</v>
      </c>
      <c r="AU370" s="178">
        <v>341</v>
      </c>
      <c r="AV370" s="244">
        <f t="shared" si="90"/>
        <v>667.2</v>
      </c>
      <c r="AW370" s="244">
        <f t="shared" si="97"/>
        <v>0</v>
      </c>
      <c r="AX370" s="213">
        <f t="shared" si="91"/>
        <v>0</v>
      </c>
      <c r="AZ370" s="194"/>
      <c r="BA370" s="195" t="s">
        <v>740</v>
      </c>
      <c r="BB370" s="196">
        <v>67143</v>
      </c>
      <c r="BC370" s="197">
        <f>IF(C370="arrendamiento",BB370/Costo!$C$27,'Precios R9 (2023)'!BB370)</f>
        <v>67143</v>
      </c>
      <c r="BD370" s="197">
        <f t="shared" si="98"/>
        <v>12757.17</v>
      </c>
      <c r="BE370" s="197">
        <f t="shared" si="99"/>
        <v>0</v>
      </c>
    </row>
    <row r="371" spans="1:57" s="181" customFormat="1" ht="18.75" customHeight="1">
      <c r="A371" s="178">
        <v>342</v>
      </c>
      <c r="B371" s="179" t="s">
        <v>279</v>
      </c>
      <c r="C371" s="178" t="s">
        <v>369</v>
      </c>
      <c r="D371" s="183">
        <v>742</v>
      </c>
      <c r="E371" s="183">
        <v>42974</v>
      </c>
      <c r="F371" s="183">
        <v>45990</v>
      </c>
      <c r="G371" s="183">
        <v>23416</v>
      </c>
      <c r="H371" s="183">
        <v>848</v>
      </c>
      <c r="I371" s="183">
        <v>80708</v>
      </c>
      <c r="J371" s="183">
        <v>28506</v>
      </c>
      <c r="K371" s="183">
        <v>68984</v>
      </c>
      <c r="L371" s="183">
        <v>65496</v>
      </c>
      <c r="M371" s="183">
        <v>50001</v>
      </c>
      <c r="N371" s="183">
        <v>23022</v>
      </c>
      <c r="O371" s="183">
        <v>54071</v>
      </c>
      <c r="P371" s="183">
        <v>54298</v>
      </c>
      <c r="Q371" s="183">
        <v>79702</v>
      </c>
      <c r="R371" s="183">
        <v>27013</v>
      </c>
      <c r="S371" s="183">
        <v>35633</v>
      </c>
      <c r="T371" s="183">
        <v>65002</v>
      </c>
      <c r="U371" s="183">
        <v>63066</v>
      </c>
      <c r="V371" s="183">
        <v>51099</v>
      </c>
      <c r="W371" s="183">
        <v>32692</v>
      </c>
      <c r="X371" s="183">
        <v>27178</v>
      </c>
      <c r="Y371" s="183">
        <v>50802</v>
      </c>
      <c r="Z371" s="183">
        <v>33936</v>
      </c>
      <c r="AA371" s="183">
        <v>33476</v>
      </c>
      <c r="AB371" s="183">
        <v>81446</v>
      </c>
      <c r="AC371" s="183">
        <v>82070</v>
      </c>
      <c r="AD371" s="183">
        <v>6770</v>
      </c>
      <c r="AG371" s="226">
        <f t="shared" si="85"/>
        <v>82070</v>
      </c>
      <c r="AH371" s="226">
        <f t="shared" si="86"/>
        <v>742</v>
      </c>
      <c r="AI371" s="226">
        <f t="shared" si="92"/>
        <v>593.6</v>
      </c>
      <c r="AJ371" s="227">
        <f t="shared" si="87"/>
        <v>0.98812823743525124</v>
      </c>
      <c r="AK371" s="226">
        <f t="shared" si="93"/>
        <v>556.5</v>
      </c>
      <c r="AL371" s="227">
        <f t="shared" si="88"/>
        <v>0.98887022259554813</v>
      </c>
      <c r="AN371" s="210" t="b">
        <f t="shared" si="94"/>
        <v>0</v>
      </c>
      <c r="AO371" s="210" t="b">
        <f t="shared" si="100"/>
        <v>0</v>
      </c>
      <c r="AP371" s="211">
        <f t="shared" si="95"/>
        <v>69</v>
      </c>
      <c r="AQ371" s="242">
        <f t="shared" si="96"/>
        <v>9898</v>
      </c>
      <c r="AR371" s="178">
        <v>342</v>
      </c>
      <c r="AS371" s="243">
        <v>0</v>
      </c>
      <c r="AT371" s="242">
        <f t="shared" si="89"/>
        <v>0</v>
      </c>
      <c r="AU371" s="178">
        <v>342</v>
      </c>
      <c r="AV371" s="244">
        <f t="shared" si="90"/>
        <v>593.6</v>
      </c>
      <c r="AW371" s="244">
        <f t="shared" si="97"/>
        <v>0</v>
      </c>
      <c r="AX371" s="213">
        <f t="shared" si="91"/>
        <v>0</v>
      </c>
      <c r="AZ371" s="194"/>
      <c r="BA371" s="195"/>
      <c r="BB371" s="196">
        <v>44202</v>
      </c>
      <c r="BC371" s="197">
        <f>IF(C371="arrendamiento",BB371/Costo!$C$27,'Precios R9 (2023)'!BB371)</f>
        <v>44202</v>
      </c>
      <c r="BD371" s="197">
        <f t="shared" si="98"/>
        <v>8398.3799999999992</v>
      </c>
      <c r="BE371" s="197">
        <f t="shared" si="99"/>
        <v>0</v>
      </c>
    </row>
    <row r="372" spans="1:57" s="181" customFormat="1" ht="18.75" customHeight="1">
      <c r="A372" s="178">
        <v>343</v>
      </c>
      <c r="B372" s="179" t="s">
        <v>280</v>
      </c>
      <c r="C372" s="178" t="s">
        <v>369</v>
      </c>
      <c r="D372" s="183">
        <v>482</v>
      </c>
      <c r="E372" s="183">
        <v>17634</v>
      </c>
      <c r="F372" s="183">
        <v>42479</v>
      </c>
      <c r="G372" s="183">
        <v>23416</v>
      </c>
      <c r="H372" s="183">
        <v>551</v>
      </c>
      <c r="I372" s="183">
        <v>30348</v>
      </c>
      <c r="J372" s="183">
        <v>5995</v>
      </c>
      <c r="K372" s="183">
        <v>64640</v>
      </c>
      <c r="L372" s="183">
        <v>65496</v>
      </c>
      <c r="M372" s="183">
        <v>37928</v>
      </c>
      <c r="N372" s="183">
        <v>13783</v>
      </c>
      <c r="O372" s="183">
        <v>14479</v>
      </c>
      <c r="P372" s="183">
        <v>23303</v>
      </c>
      <c r="Q372" s="183">
        <v>29971</v>
      </c>
      <c r="R372" s="183">
        <v>46153</v>
      </c>
      <c r="S372" s="183">
        <v>35633</v>
      </c>
      <c r="T372" s="183">
        <v>49307</v>
      </c>
      <c r="U372" s="183">
        <v>31971</v>
      </c>
      <c r="V372" s="183">
        <v>19215</v>
      </c>
      <c r="W372" s="183">
        <v>16855</v>
      </c>
      <c r="X372" s="183">
        <v>9254</v>
      </c>
      <c r="Y372" s="183">
        <v>24332</v>
      </c>
      <c r="Z372" s="183">
        <v>23755</v>
      </c>
      <c r="AA372" s="183">
        <v>21091</v>
      </c>
      <c r="AB372" s="183">
        <v>30735</v>
      </c>
      <c r="AC372" s="183">
        <v>30860</v>
      </c>
      <c r="AD372" s="183">
        <v>4844</v>
      </c>
      <c r="AG372" s="226">
        <f t="shared" si="85"/>
        <v>65496</v>
      </c>
      <c r="AH372" s="226">
        <f t="shared" si="86"/>
        <v>482</v>
      </c>
      <c r="AI372" s="226">
        <f t="shared" si="92"/>
        <v>385.6</v>
      </c>
      <c r="AJ372" s="227">
        <f t="shared" si="87"/>
        <v>0.98983336848766079</v>
      </c>
      <c r="AK372" s="226">
        <f t="shared" si="93"/>
        <v>361.5</v>
      </c>
      <c r="AL372" s="227">
        <f t="shared" si="88"/>
        <v>0.99046878295718199</v>
      </c>
      <c r="AN372" s="210" t="b">
        <f t="shared" si="94"/>
        <v>0</v>
      </c>
      <c r="AO372" s="210" t="b">
        <f t="shared" si="100"/>
        <v>0</v>
      </c>
      <c r="AP372" s="211">
        <f t="shared" si="95"/>
        <v>69</v>
      </c>
      <c r="AQ372" s="242">
        <f t="shared" si="96"/>
        <v>9898</v>
      </c>
      <c r="AR372" s="178">
        <v>343</v>
      </c>
      <c r="AS372" s="243">
        <v>0</v>
      </c>
      <c r="AT372" s="242">
        <f t="shared" si="89"/>
        <v>0</v>
      </c>
      <c r="AU372" s="178">
        <v>343</v>
      </c>
      <c r="AV372" s="244">
        <f t="shared" si="90"/>
        <v>385.6</v>
      </c>
      <c r="AW372" s="244">
        <f t="shared" si="97"/>
        <v>0</v>
      </c>
      <c r="AX372" s="213">
        <f t="shared" si="91"/>
        <v>0</v>
      </c>
      <c r="AZ372" s="194"/>
      <c r="BA372" s="195"/>
      <c r="BB372" s="196">
        <v>33529</v>
      </c>
      <c r="BC372" s="197">
        <f>IF(C372="arrendamiento",BB372/Costo!$C$27,'Precios R9 (2023)'!BB372)</f>
        <v>33529</v>
      </c>
      <c r="BD372" s="197">
        <f t="shared" si="98"/>
        <v>6370.51</v>
      </c>
      <c r="BE372" s="197">
        <f t="shared" si="99"/>
        <v>0</v>
      </c>
    </row>
    <row r="373" spans="1:57" s="181" customFormat="1" ht="18.75" customHeight="1">
      <c r="A373" s="178">
        <v>344</v>
      </c>
      <c r="B373" s="179" t="s">
        <v>456</v>
      </c>
      <c r="C373" s="178" t="s">
        <v>369</v>
      </c>
      <c r="D373" s="183">
        <v>627</v>
      </c>
      <c r="E373" s="183">
        <v>47420</v>
      </c>
      <c r="F373" s="183">
        <v>11276</v>
      </c>
      <c r="G373" s="183">
        <v>58540</v>
      </c>
      <c r="H373" s="183">
        <v>716</v>
      </c>
      <c r="I373" s="183">
        <v>21677</v>
      </c>
      <c r="J373" s="183">
        <v>5317</v>
      </c>
      <c r="K373" s="183">
        <v>51738</v>
      </c>
      <c r="L373" s="183">
        <v>39592</v>
      </c>
      <c r="M373" s="183">
        <v>7034</v>
      </c>
      <c r="N373" s="183">
        <v>9933</v>
      </c>
      <c r="O373" s="183">
        <v>27149</v>
      </c>
      <c r="P373" s="183">
        <v>27714</v>
      </c>
      <c r="Q373" s="183">
        <v>21407</v>
      </c>
      <c r="R373" s="183">
        <v>11402</v>
      </c>
      <c r="S373" s="183">
        <v>27262</v>
      </c>
      <c r="T373" s="183">
        <v>11029</v>
      </c>
      <c r="U373" s="183">
        <v>16827</v>
      </c>
      <c r="V373" s="183">
        <v>13725</v>
      </c>
      <c r="W373" s="183">
        <v>39479</v>
      </c>
      <c r="X373" s="183">
        <v>21210</v>
      </c>
      <c r="Y373" s="183">
        <v>8533</v>
      </c>
      <c r="Z373" s="183">
        <v>16968</v>
      </c>
      <c r="AA373" s="183">
        <v>25278</v>
      </c>
      <c r="AB373" s="183">
        <v>21855</v>
      </c>
      <c r="AC373" s="183">
        <v>22044</v>
      </c>
      <c r="AD373" s="183">
        <v>7127</v>
      </c>
      <c r="AG373" s="226">
        <f t="shared" si="85"/>
        <v>58540</v>
      </c>
      <c r="AH373" s="226">
        <f t="shared" si="86"/>
        <v>627</v>
      </c>
      <c r="AI373" s="226">
        <f t="shared" si="92"/>
        <v>501.6</v>
      </c>
      <c r="AJ373" s="227">
        <f t="shared" si="87"/>
        <v>0.92868922377025875</v>
      </c>
      <c r="AK373" s="226">
        <f t="shared" si="93"/>
        <v>470.25</v>
      </c>
      <c r="AL373" s="227">
        <f t="shared" si="88"/>
        <v>0.93314614728461753</v>
      </c>
      <c r="AN373" s="210" t="b">
        <f t="shared" si="94"/>
        <v>0</v>
      </c>
      <c r="AO373" s="210" t="b">
        <f t="shared" si="100"/>
        <v>0</v>
      </c>
      <c r="AP373" s="211">
        <f t="shared" si="95"/>
        <v>69</v>
      </c>
      <c r="AQ373" s="242">
        <f t="shared" si="96"/>
        <v>9898</v>
      </c>
      <c r="AR373" s="178">
        <v>344</v>
      </c>
      <c r="AS373" s="243">
        <v>0</v>
      </c>
      <c r="AT373" s="242">
        <f t="shared" si="89"/>
        <v>0</v>
      </c>
      <c r="AU373" s="178">
        <v>344</v>
      </c>
      <c r="AV373" s="244">
        <f t="shared" si="90"/>
        <v>501.6</v>
      </c>
      <c r="AW373" s="244">
        <f t="shared" si="97"/>
        <v>0</v>
      </c>
      <c r="AX373" s="213">
        <f t="shared" si="91"/>
        <v>0</v>
      </c>
      <c r="AZ373" s="194"/>
      <c r="BA373" s="195"/>
      <c r="BB373" s="196">
        <v>6218</v>
      </c>
      <c r="BC373" s="197">
        <f>IF(C373="arrendamiento",BB373/Costo!$C$27,'Precios R9 (2023)'!BB373)</f>
        <v>6218</v>
      </c>
      <c r="BD373" s="197">
        <f t="shared" si="98"/>
        <v>1181.42</v>
      </c>
      <c r="BE373" s="197">
        <f t="shared" si="99"/>
        <v>0</v>
      </c>
    </row>
    <row r="374" spans="1:57" s="181" customFormat="1" ht="18.75" customHeight="1">
      <c r="A374" s="178">
        <v>345</v>
      </c>
      <c r="B374" s="179" t="s">
        <v>457</v>
      </c>
      <c r="C374" s="178" t="s">
        <v>369</v>
      </c>
      <c r="D374" s="183">
        <v>792</v>
      </c>
      <c r="E374" s="183">
        <v>51866</v>
      </c>
      <c r="F374" s="183">
        <v>61964</v>
      </c>
      <c r="G374" s="183">
        <v>63093</v>
      </c>
      <c r="H374" s="183">
        <v>905</v>
      </c>
      <c r="I374" s="183">
        <v>80708</v>
      </c>
      <c r="J374" s="183">
        <v>28506</v>
      </c>
      <c r="K374" s="183">
        <v>64640</v>
      </c>
      <c r="L374" s="183">
        <v>65496</v>
      </c>
      <c r="M374" s="183">
        <v>55325</v>
      </c>
      <c r="N374" s="183">
        <v>22329</v>
      </c>
      <c r="O374" s="183">
        <v>40497</v>
      </c>
      <c r="P374" s="183">
        <v>54524</v>
      </c>
      <c r="Q374" s="183">
        <v>79702</v>
      </c>
      <c r="R374" s="183">
        <v>80768</v>
      </c>
      <c r="S374" s="183">
        <v>105541</v>
      </c>
      <c r="T374" s="183">
        <v>71922</v>
      </c>
      <c r="U374" s="183">
        <v>75720</v>
      </c>
      <c r="V374" s="183">
        <v>51099</v>
      </c>
      <c r="W374" s="183">
        <v>33823</v>
      </c>
      <c r="X374" s="183">
        <v>27195</v>
      </c>
      <c r="Y374" s="183">
        <v>15194</v>
      </c>
      <c r="Z374" s="183">
        <v>33936</v>
      </c>
      <c r="AA374" s="183">
        <v>33280</v>
      </c>
      <c r="AB374" s="183">
        <v>81616</v>
      </c>
      <c r="AC374" s="183">
        <v>82070</v>
      </c>
      <c r="AD374" s="183">
        <v>54863</v>
      </c>
      <c r="AG374" s="226">
        <f t="shared" si="85"/>
        <v>105541</v>
      </c>
      <c r="AH374" s="226">
        <f t="shared" si="86"/>
        <v>792</v>
      </c>
      <c r="AI374" s="226">
        <f t="shared" si="92"/>
        <v>633.6</v>
      </c>
      <c r="AJ374" s="227">
        <f t="shared" si="87"/>
        <v>0.9885476728422955</v>
      </c>
      <c r="AK374" s="226">
        <f t="shared" si="93"/>
        <v>594</v>
      </c>
      <c r="AL374" s="227">
        <f t="shared" si="88"/>
        <v>0.9892634432896521</v>
      </c>
      <c r="AN374" s="210" t="b">
        <f t="shared" si="94"/>
        <v>0</v>
      </c>
      <c r="AO374" s="210" t="b">
        <f t="shared" si="100"/>
        <v>0</v>
      </c>
      <c r="AP374" s="211">
        <f t="shared" si="95"/>
        <v>69</v>
      </c>
      <c r="AQ374" s="242">
        <f t="shared" si="96"/>
        <v>9898</v>
      </c>
      <c r="AR374" s="178">
        <v>345</v>
      </c>
      <c r="AS374" s="243">
        <v>0</v>
      </c>
      <c r="AT374" s="242">
        <f t="shared" si="89"/>
        <v>0</v>
      </c>
      <c r="AU374" s="178">
        <v>345</v>
      </c>
      <c r="AV374" s="244">
        <f t="shared" si="90"/>
        <v>633.6</v>
      </c>
      <c r="AW374" s="244">
        <f t="shared" si="97"/>
        <v>0</v>
      </c>
      <c r="AX374" s="213">
        <f t="shared" si="91"/>
        <v>0</v>
      </c>
      <c r="AZ374" s="194"/>
      <c r="BA374" s="195"/>
      <c r="BB374" s="196">
        <v>48908</v>
      </c>
      <c r="BC374" s="197">
        <f>IF(C374="arrendamiento",BB374/Costo!$C$27,'Precios R9 (2023)'!BB374)</f>
        <v>48908</v>
      </c>
      <c r="BD374" s="197">
        <f t="shared" si="98"/>
        <v>9292.52</v>
      </c>
      <c r="BE374" s="197">
        <f t="shared" si="99"/>
        <v>0</v>
      </c>
    </row>
    <row r="375" spans="1:57" s="181" customFormat="1" ht="18.75" customHeight="1">
      <c r="A375" s="178">
        <v>346</v>
      </c>
      <c r="B375" s="179" t="s">
        <v>458</v>
      </c>
      <c r="C375" s="178" t="s">
        <v>369</v>
      </c>
      <c r="D375" s="183">
        <v>1216</v>
      </c>
      <c r="E375" s="183">
        <v>77057</v>
      </c>
      <c r="F375" s="183">
        <v>65689</v>
      </c>
      <c r="G375" s="183">
        <v>63093</v>
      </c>
      <c r="H375" s="183">
        <v>1389</v>
      </c>
      <c r="I375" s="183">
        <v>107476</v>
      </c>
      <c r="J375" s="183">
        <v>47737</v>
      </c>
      <c r="K375" s="183">
        <v>86230</v>
      </c>
      <c r="L375" s="183">
        <v>65496</v>
      </c>
      <c r="M375" s="183">
        <v>58650</v>
      </c>
      <c r="N375" s="183">
        <v>31338</v>
      </c>
      <c r="O375" s="183">
        <v>57239</v>
      </c>
      <c r="P375" s="183">
        <v>76922</v>
      </c>
      <c r="Q375" s="183">
        <v>106138</v>
      </c>
      <c r="R375" s="183">
        <v>100586</v>
      </c>
      <c r="S375" s="183">
        <v>136536</v>
      </c>
      <c r="T375" s="183">
        <v>85144</v>
      </c>
      <c r="U375" s="183">
        <v>82451</v>
      </c>
      <c r="V375" s="183">
        <v>68047</v>
      </c>
      <c r="W375" s="183">
        <v>33823</v>
      </c>
      <c r="X375" s="183">
        <v>46458</v>
      </c>
      <c r="Y375" s="183">
        <v>27513</v>
      </c>
      <c r="Z375" s="183">
        <v>67872</v>
      </c>
      <c r="AA375" s="183">
        <v>56990</v>
      </c>
      <c r="AB375" s="183">
        <v>109070</v>
      </c>
      <c r="AC375" s="183">
        <v>109292</v>
      </c>
      <c r="AD375" s="183">
        <v>71266</v>
      </c>
      <c r="AG375" s="226">
        <f t="shared" si="85"/>
        <v>136536</v>
      </c>
      <c r="AH375" s="226">
        <f t="shared" si="86"/>
        <v>1216</v>
      </c>
      <c r="AI375" s="226">
        <f t="shared" si="92"/>
        <v>972.8</v>
      </c>
      <c r="AJ375" s="227">
        <f t="shared" si="87"/>
        <v>0.98341346973572041</v>
      </c>
      <c r="AK375" s="226">
        <f t="shared" si="93"/>
        <v>912</v>
      </c>
      <c r="AL375" s="227">
        <f t="shared" si="88"/>
        <v>0.98445012787723785</v>
      </c>
      <c r="AN375" s="210" t="b">
        <f t="shared" si="94"/>
        <v>0</v>
      </c>
      <c r="AO375" s="210" t="b">
        <f t="shared" si="100"/>
        <v>0</v>
      </c>
      <c r="AP375" s="211">
        <f t="shared" si="95"/>
        <v>69</v>
      </c>
      <c r="AQ375" s="242">
        <f t="shared" si="96"/>
        <v>9898</v>
      </c>
      <c r="AR375" s="178">
        <v>346</v>
      </c>
      <c r="AS375" s="243">
        <v>0</v>
      </c>
      <c r="AT375" s="242">
        <f t="shared" si="89"/>
        <v>0</v>
      </c>
      <c r="AU375" s="178">
        <v>346</v>
      </c>
      <c r="AV375" s="244">
        <f t="shared" si="90"/>
        <v>972.8</v>
      </c>
      <c r="AW375" s="244">
        <f t="shared" si="97"/>
        <v>0</v>
      </c>
      <c r="AX375" s="213">
        <f t="shared" si="91"/>
        <v>0</v>
      </c>
      <c r="AZ375" s="194"/>
      <c r="BA375" s="195"/>
      <c r="BB375" s="196">
        <v>51848</v>
      </c>
      <c r="BC375" s="197">
        <f>IF(C375="arrendamiento",BB375/Costo!$C$27,'Precios R9 (2023)'!BB375)</f>
        <v>51848</v>
      </c>
      <c r="BD375" s="197">
        <f t="shared" si="98"/>
        <v>9851.1200000000008</v>
      </c>
      <c r="BE375" s="197">
        <f t="shared" si="99"/>
        <v>0</v>
      </c>
    </row>
    <row r="376" spans="1:57" s="181" customFormat="1" ht="18.75" customHeight="1">
      <c r="A376" s="178">
        <v>347</v>
      </c>
      <c r="B376" s="179" t="s">
        <v>281</v>
      </c>
      <c r="C376" s="178" t="s">
        <v>369</v>
      </c>
      <c r="D376" s="183">
        <v>858</v>
      </c>
      <c r="E376" s="183">
        <v>35565</v>
      </c>
      <c r="F376" s="183">
        <v>28639</v>
      </c>
      <c r="G376" s="183">
        <v>37075</v>
      </c>
      <c r="H376" s="183">
        <v>980</v>
      </c>
      <c r="I376" s="183">
        <v>112913</v>
      </c>
      <c r="J376" s="183">
        <v>31447</v>
      </c>
      <c r="K376" s="183">
        <v>48480</v>
      </c>
      <c r="L376" s="183">
        <v>38461</v>
      </c>
      <c r="M376" s="183">
        <v>25571</v>
      </c>
      <c r="N376" s="183">
        <v>13744</v>
      </c>
      <c r="O376" s="183">
        <v>30995</v>
      </c>
      <c r="P376" s="183">
        <v>32239</v>
      </c>
      <c r="Q376" s="183">
        <v>111508</v>
      </c>
      <c r="R376" s="183">
        <v>36515</v>
      </c>
      <c r="S376" s="183">
        <v>46379</v>
      </c>
      <c r="T376" s="183">
        <v>37352</v>
      </c>
      <c r="U376" s="183">
        <v>58894</v>
      </c>
      <c r="V376" s="183">
        <v>71490</v>
      </c>
      <c r="W376" s="183">
        <v>34744</v>
      </c>
      <c r="X376" s="183">
        <v>39771</v>
      </c>
      <c r="Y376" s="183">
        <v>17331</v>
      </c>
      <c r="Z376" s="183">
        <v>43947</v>
      </c>
      <c r="AA376" s="183">
        <v>31856</v>
      </c>
      <c r="AB376" s="183">
        <v>113855</v>
      </c>
      <c r="AC376" s="183">
        <v>114821</v>
      </c>
      <c r="AD376" s="183">
        <v>28619</v>
      </c>
      <c r="AG376" s="226">
        <f t="shared" si="85"/>
        <v>114821</v>
      </c>
      <c r="AH376" s="226">
        <f t="shared" si="86"/>
        <v>858</v>
      </c>
      <c r="AI376" s="226">
        <f t="shared" si="92"/>
        <v>686.4</v>
      </c>
      <c r="AJ376" s="227">
        <f t="shared" si="87"/>
        <v>0.97315709201830203</v>
      </c>
      <c r="AK376" s="226">
        <f t="shared" si="93"/>
        <v>643.5</v>
      </c>
      <c r="AL376" s="227">
        <f t="shared" si="88"/>
        <v>0.9748347737671581</v>
      </c>
      <c r="AN376" s="210" t="b">
        <f t="shared" si="94"/>
        <v>0</v>
      </c>
      <c r="AO376" s="210" t="b">
        <f t="shared" si="100"/>
        <v>0</v>
      </c>
      <c r="AP376" s="211">
        <f t="shared" si="95"/>
        <v>69</v>
      </c>
      <c r="AQ376" s="242">
        <f t="shared" si="96"/>
        <v>9898</v>
      </c>
      <c r="AR376" s="178">
        <v>347</v>
      </c>
      <c r="AS376" s="243">
        <v>0</v>
      </c>
      <c r="AT376" s="242">
        <f t="shared" si="89"/>
        <v>0</v>
      </c>
      <c r="AU376" s="178">
        <v>347</v>
      </c>
      <c r="AV376" s="244">
        <f t="shared" si="90"/>
        <v>686.4</v>
      </c>
      <c r="AW376" s="244">
        <f t="shared" si="97"/>
        <v>0</v>
      </c>
      <c r="AX376" s="213">
        <f t="shared" si="91"/>
        <v>0</v>
      </c>
      <c r="AZ376" s="194"/>
      <c r="BA376" s="195"/>
      <c r="BB376" s="196">
        <v>22605</v>
      </c>
      <c r="BC376" s="197">
        <f>IF(C376="arrendamiento",BB376/Costo!$C$27,'Precios R9 (2023)'!BB376)</f>
        <v>22605</v>
      </c>
      <c r="BD376" s="197">
        <f t="shared" si="98"/>
        <v>4294.95</v>
      </c>
      <c r="BE376" s="197">
        <f t="shared" si="99"/>
        <v>0</v>
      </c>
    </row>
    <row r="377" spans="1:57" s="181" customFormat="1" ht="18.75" customHeight="1">
      <c r="A377" s="178">
        <v>348</v>
      </c>
      <c r="B377" s="179" t="s">
        <v>282</v>
      </c>
      <c r="C377" s="178" t="s">
        <v>369</v>
      </c>
      <c r="D377" s="183">
        <v>858</v>
      </c>
      <c r="E377" s="183">
        <v>35565</v>
      </c>
      <c r="F377" s="183">
        <v>28639</v>
      </c>
      <c r="G377" s="183">
        <v>37075</v>
      </c>
      <c r="H377" s="183">
        <v>980</v>
      </c>
      <c r="I377" s="183">
        <v>112913</v>
      </c>
      <c r="J377" s="183">
        <v>31447</v>
      </c>
      <c r="K377" s="183">
        <v>51738</v>
      </c>
      <c r="L377" s="183">
        <v>60180</v>
      </c>
      <c r="M377" s="183">
        <v>25571</v>
      </c>
      <c r="N377" s="183">
        <v>13744</v>
      </c>
      <c r="O377" s="183">
        <v>30995</v>
      </c>
      <c r="P377" s="183">
        <v>32239</v>
      </c>
      <c r="Q377" s="183">
        <v>111508</v>
      </c>
      <c r="R377" s="183">
        <v>36515</v>
      </c>
      <c r="S377" s="183">
        <v>46379</v>
      </c>
      <c r="T377" s="183">
        <v>37352</v>
      </c>
      <c r="U377" s="183">
        <v>67306</v>
      </c>
      <c r="V377" s="183">
        <v>71490</v>
      </c>
      <c r="W377" s="183">
        <v>39479</v>
      </c>
      <c r="X377" s="183">
        <v>124382</v>
      </c>
      <c r="Y377" s="183">
        <v>18701</v>
      </c>
      <c r="Z377" s="183">
        <v>43947</v>
      </c>
      <c r="AA377" s="183">
        <v>31856</v>
      </c>
      <c r="AB377" s="183">
        <v>114557</v>
      </c>
      <c r="AC377" s="183">
        <v>114821</v>
      </c>
      <c r="AD377" s="183">
        <v>28280</v>
      </c>
      <c r="AG377" s="226">
        <f t="shared" si="85"/>
        <v>124382</v>
      </c>
      <c r="AH377" s="226">
        <f t="shared" si="86"/>
        <v>858</v>
      </c>
      <c r="AI377" s="226">
        <f t="shared" si="92"/>
        <v>686.4</v>
      </c>
      <c r="AJ377" s="227">
        <f t="shared" si="87"/>
        <v>0.97315709201830203</v>
      </c>
      <c r="AK377" s="226">
        <f t="shared" si="93"/>
        <v>643.5</v>
      </c>
      <c r="AL377" s="227">
        <f t="shared" si="88"/>
        <v>0.9748347737671581</v>
      </c>
      <c r="AN377" s="210" t="b">
        <f t="shared" si="94"/>
        <v>0</v>
      </c>
      <c r="AO377" s="210" t="b">
        <f t="shared" si="100"/>
        <v>0</v>
      </c>
      <c r="AP377" s="211">
        <f t="shared" si="95"/>
        <v>69</v>
      </c>
      <c r="AQ377" s="242">
        <f t="shared" si="96"/>
        <v>9898</v>
      </c>
      <c r="AR377" s="178">
        <v>348</v>
      </c>
      <c r="AS377" s="243">
        <v>0</v>
      </c>
      <c r="AT377" s="242">
        <f t="shared" si="89"/>
        <v>0</v>
      </c>
      <c r="AU377" s="178">
        <v>348</v>
      </c>
      <c r="AV377" s="244">
        <f t="shared" si="90"/>
        <v>686.4</v>
      </c>
      <c r="AW377" s="244">
        <f t="shared" si="97"/>
        <v>0</v>
      </c>
      <c r="AX377" s="213">
        <f t="shared" si="91"/>
        <v>0</v>
      </c>
      <c r="AZ377" s="194"/>
      <c r="BA377" s="195"/>
      <c r="BB377" s="196">
        <v>22605</v>
      </c>
      <c r="BC377" s="197">
        <f>IF(C377="arrendamiento",BB377/Costo!$C$27,'Precios R9 (2023)'!BB377)</f>
        <v>22605</v>
      </c>
      <c r="BD377" s="197">
        <f t="shared" si="98"/>
        <v>4294.95</v>
      </c>
      <c r="BE377" s="197">
        <f t="shared" si="99"/>
        <v>0</v>
      </c>
    </row>
    <row r="378" spans="1:57" s="181" customFormat="1" ht="18.75" customHeight="1">
      <c r="A378" s="178">
        <v>349</v>
      </c>
      <c r="B378" s="179" t="s">
        <v>283</v>
      </c>
      <c r="C378" s="178" t="s">
        <v>369</v>
      </c>
      <c r="D378" s="183">
        <v>858</v>
      </c>
      <c r="E378" s="183">
        <v>35565</v>
      </c>
      <c r="F378" s="183">
        <v>28639</v>
      </c>
      <c r="G378" s="183">
        <v>27318</v>
      </c>
      <c r="H378" s="183">
        <v>980</v>
      </c>
      <c r="I378" s="183">
        <v>55217</v>
      </c>
      <c r="J378" s="183">
        <v>31447</v>
      </c>
      <c r="K378" s="183">
        <v>48480</v>
      </c>
      <c r="L378" s="183">
        <v>60180</v>
      </c>
      <c r="M378" s="183">
        <v>25571</v>
      </c>
      <c r="N378" s="183">
        <v>13744</v>
      </c>
      <c r="O378" s="183">
        <v>30995</v>
      </c>
      <c r="P378" s="183">
        <v>32239</v>
      </c>
      <c r="Q378" s="183">
        <v>54528</v>
      </c>
      <c r="R378" s="183">
        <v>36515</v>
      </c>
      <c r="S378" s="183">
        <v>46379</v>
      </c>
      <c r="T378" s="183">
        <v>37352</v>
      </c>
      <c r="U378" s="183">
        <v>67306</v>
      </c>
      <c r="V378" s="183">
        <v>34959</v>
      </c>
      <c r="W378" s="183">
        <v>41492</v>
      </c>
      <c r="X378" s="183">
        <v>44274</v>
      </c>
      <c r="Y378" s="183">
        <v>18589</v>
      </c>
      <c r="Z378" s="183">
        <v>43947</v>
      </c>
      <c r="AA378" s="183">
        <v>31856</v>
      </c>
      <c r="AB378" s="183">
        <v>55893</v>
      </c>
      <c r="AC378" s="183">
        <v>56149</v>
      </c>
      <c r="AD378" s="183">
        <v>29411</v>
      </c>
      <c r="AG378" s="226">
        <f t="shared" si="85"/>
        <v>67306</v>
      </c>
      <c r="AH378" s="226">
        <f t="shared" si="86"/>
        <v>858</v>
      </c>
      <c r="AI378" s="226">
        <f t="shared" si="92"/>
        <v>686.4</v>
      </c>
      <c r="AJ378" s="227">
        <f t="shared" si="87"/>
        <v>0.97315709201830203</v>
      </c>
      <c r="AK378" s="226">
        <f t="shared" si="93"/>
        <v>643.5</v>
      </c>
      <c r="AL378" s="227">
        <f t="shared" si="88"/>
        <v>0.9748347737671581</v>
      </c>
      <c r="AN378" s="210" t="b">
        <f t="shared" si="94"/>
        <v>0</v>
      </c>
      <c r="AO378" s="210" t="b">
        <f t="shared" si="100"/>
        <v>0</v>
      </c>
      <c r="AP378" s="211">
        <f t="shared" si="95"/>
        <v>69</v>
      </c>
      <c r="AQ378" s="242">
        <f t="shared" si="96"/>
        <v>9898</v>
      </c>
      <c r="AR378" s="178">
        <v>349</v>
      </c>
      <c r="AS378" s="243">
        <v>0</v>
      </c>
      <c r="AT378" s="242">
        <f t="shared" si="89"/>
        <v>0</v>
      </c>
      <c r="AU378" s="178">
        <v>349</v>
      </c>
      <c r="AV378" s="244">
        <f t="shared" si="90"/>
        <v>686.4</v>
      </c>
      <c r="AW378" s="244">
        <f t="shared" si="97"/>
        <v>0</v>
      </c>
      <c r="AX378" s="213">
        <f t="shared" si="91"/>
        <v>0</v>
      </c>
      <c r="AZ378" s="194"/>
      <c r="BA378" s="195"/>
      <c r="BB378" s="196">
        <v>22605</v>
      </c>
      <c r="BC378" s="197">
        <f>IF(C378="arrendamiento",BB378/Costo!$C$27,'Precios R9 (2023)'!BB378)</f>
        <v>22605</v>
      </c>
      <c r="BD378" s="197">
        <f t="shared" si="98"/>
        <v>4294.95</v>
      </c>
      <c r="BE378" s="197">
        <f t="shared" si="99"/>
        <v>0</v>
      </c>
    </row>
    <row r="379" spans="1:57" s="181" customFormat="1" ht="18.75" customHeight="1">
      <c r="A379" s="178">
        <v>350</v>
      </c>
      <c r="B379" s="179" t="s">
        <v>284</v>
      </c>
      <c r="C379" s="178" t="s">
        <v>369</v>
      </c>
      <c r="D379" s="183">
        <v>1258</v>
      </c>
      <c r="E379" s="183">
        <v>37047</v>
      </c>
      <c r="F379" s="183">
        <v>55255</v>
      </c>
      <c r="G379" s="183">
        <v>52035</v>
      </c>
      <c r="H379" s="183">
        <v>1437</v>
      </c>
      <c r="I379" s="183">
        <v>76254</v>
      </c>
      <c r="J379" s="183">
        <v>49660</v>
      </c>
      <c r="K379" s="183">
        <v>324827</v>
      </c>
      <c r="L379" s="183">
        <v>49773</v>
      </c>
      <c r="M379" s="183">
        <v>49335</v>
      </c>
      <c r="N379" s="183">
        <v>21166</v>
      </c>
      <c r="O379" s="183">
        <v>45587</v>
      </c>
      <c r="P379" s="183">
        <v>54863</v>
      </c>
      <c r="Q379" s="183">
        <v>75305</v>
      </c>
      <c r="R379" s="183">
        <v>176467</v>
      </c>
      <c r="S379" s="183">
        <v>94681</v>
      </c>
      <c r="T379" s="183">
        <v>139364</v>
      </c>
      <c r="U379" s="183">
        <v>75720</v>
      </c>
      <c r="V379" s="183">
        <v>48280</v>
      </c>
      <c r="W379" s="183">
        <v>56447</v>
      </c>
      <c r="X379" s="183">
        <v>52795</v>
      </c>
      <c r="Y379" s="183">
        <v>59049</v>
      </c>
      <c r="Z379" s="183">
        <v>64478</v>
      </c>
      <c r="AA379" s="183">
        <v>49681</v>
      </c>
      <c r="AB379" s="183">
        <v>77023</v>
      </c>
      <c r="AC379" s="183">
        <v>77543</v>
      </c>
      <c r="AD379" s="183">
        <v>20798</v>
      </c>
      <c r="AG379" s="226">
        <f t="shared" si="85"/>
        <v>324827</v>
      </c>
      <c r="AH379" s="226">
        <f t="shared" si="86"/>
        <v>1258</v>
      </c>
      <c r="AI379" s="226">
        <f t="shared" si="92"/>
        <v>1006.4</v>
      </c>
      <c r="AJ379" s="227">
        <f t="shared" si="87"/>
        <v>0.97960068916590659</v>
      </c>
      <c r="AK379" s="226">
        <f t="shared" si="93"/>
        <v>943.5</v>
      </c>
      <c r="AL379" s="227">
        <f t="shared" si="88"/>
        <v>0.98087564609303735</v>
      </c>
      <c r="AN379" s="210" t="b">
        <f t="shared" si="94"/>
        <v>0</v>
      </c>
      <c r="AO379" s="210" t="b">
        <f t="shared" si="100"/>
        <v>0</v>
      </c>
      <c r="AP379" s="211">
        <f t="shared" si="95"/>
        <v>69</v>
      </c>
      <c r="AQ379" s="242">
        <f t="shared" si="96"/>
        <v>9898</v>
      </c>
      <c r="AR379" s="178">
        <v>350</v>
      </c>
      <c r="AS379" s="243">
        <v>2</v>
      </c>
      <c r="AT379" s="242">
        <f t="shared" si="89"/>
        <v>2516</v>
      </c>
      <c r="AU379" s="178">
        <v>350</v>
      </c>
      <c r="AV379" s="244">
        <f t="shared" si="90"/>
        <v>1006.4</v>
      </c>
      <c r="AW379" s="244">
        <f t="shared" si="97"/>
        <v>2012.8</v>
      </c>
      <c r="AX379" s="213">
        <f t="shared" si="91"/>
        <v>0.97960068916590659</v>
      </c>
      <c r="AZ379" s="194"/>
      <c r="BA379" s="195"/>
      <c r="BB379" s="196">
        <v>43613</v>
      </c>
      <c r="BC379" s="197">
        <f>IF(C379="arrendamiento",BB379/Costo!$C$27,'Precios R9 (2023)'!BB379)</f>
        <v>43613</v>
      </c>
      <c r="BD379" s="197">
        <f t="shared" si="98"/>
        <v>8286.4699999999993</v>
      </c>
      <c r="BE379" s="197">
        <f t="shared" si="99"/>
        <v>103798.94</v>
      </c>
    </row>
    <row r="380" spans="1:57" s="181" customFormat="1" ht="18.75" customHeight="1">
      <c r="A380" s="178">
        <v>351</v>
      </c>
      <c r="B380" s="179" t="s">
        <v>285</v>
      </c>
      <c r="C380" s="178" t="s">
        <v>369</v>
      </c>
      <c r="D380" s="183">
        <v>3773</v>
      </c>
      <c r="E380" s="183">
        <v>148187</v>
      </c>
      <c r="F380" s="183">
        <v>117006</v>
      </c>
      <c r="G380" s="183">
        <v>52035</v>
      </c>
      <c r="H380" s="183">
        <v>4312</v>
      </c>
      <c r="I380" s="183">
        <v>197498</v>
      </c>
      <c r="J380" s="183">
        <v>354744</v>
      </c>
      <c r="K380" s="183">
        <v>688927</v>
      </c>
      <c r="L380" s="183">
        <v>148979</v>
      </c>
      <c r="M380" s="183">
        <v>104470</v>
      </c>
      <c r="N380" s="183">
        <v>67681</v>
      </c>
      <c r="O380" s="183">
        <v>96491</v>
      </c>
      <c r="P380" s="183">
        <v>149318</v>
      </c>
      <c r="Q380" s="183">
        <v>195038</v>
      </c>
      <c r="R380" s="183">
        <v>237552</v>
      </c>
      <c r="S380" s="183">
        <v>218548</v>
      </c>
      <c r="T380" s="183">
        <v>223469</v>
      </c>
      <c r="U380" s="183">
        <v>210333</v>
      </c>
      <c r="V380" s="183">
        <v>125044</v>
      </c>
      <c r="W380" s="183">
        <v>135631</v>
      </c>
      <c r="X380" s="183">
        <v>129000</v>
      </c>
      <c r="Y380" s="183">
        <v>111887</v>
      </c>
      <c r="Z380" s="183">
        <v>195132</v>
      </c>
      <c r="AA380" s="183">
        <v>123575</v>
      </c>
      <c r="AB380" s="183">
        <v>200584</v>
      </c>
      <c r="AC380" s="183">
        <v>200836</v>
      </c>
      <c r="AD380" s="183">
        <v>23958</v>
      </c>
      <c r="AG380" s="226">
        <f t="shared" si="85"/>
        <v>688927</v>
      </c>
      <c r="AH380" s="226">
        <f t="shared" si="86"/>
        <v>3773</v>
      </c>
      <c r="AI380" s="226">
        <f t="shared" si="92"/>
        <v>3018.4</v>
      </c>
      <c r="AJ380" s="227">
        <f t="shared" si="87"/>
        <v>0.97110749497463389</v>
      </c>
      <c r="AK380" s="226">
        <f t="shared" si="93"/>
        <v>2829.75</v>
      </c>
      <c r="AL380" s="227">
        <f t="shared" si="88"/>
        <v>0.97291327653871928</v>
      </c>
      <c r="AN380" s="210" t="b">
        <f t="shared" si="94"/>
        <v>0</v>
      </c>
      <c r="AO380" s="210" t="b">
        <f t="shared" si="100"/>
        <v>0</v>
      </c>
      <c r="AP380" s="211">
        <f t="shared" si="95"/>
        <v>69</v>
      </c>
      <c r="AQ380" s="242">
        <f t="shared" si="96"/>
        <v>9898</v>
      </c>
      <c r="AR380" s="178">
        <v>351</v>
      </c>
      <c r="AS380" s="243">
        <v>0</v>
      </c>
      <c r="AT380" s="242">
        <f t="shared" si="89"/>
        <v>0</v>
      </c>
      <c r="AU380" s="178">
        <v>351</v>
      </c>
      <c r="AV380" s="244">
        <f t="shared" si="90"/>
        <v>3018.4</v>
      </c>
      <c r="AW380" s="244">
        <f t="shared" si="97"/>
        <v>0</v>
      </c>
      <c r="AX380" s="213">
        <f t="shared" si="91"/>
        <v>0</v>
      </c>
      <c r="AZ380" s="194"/>
      <c r="BA380" s="195"/>
      <c r="BB380" s="196">
        <v>92353</v>
      </c>
      <c r="BC380" s="197">
        <f>IF(C380="arrendamiento",BB380/Costo!$C$27,'Precios R9 (2023)'!BB380)</f>
        <v>92353</v>
      </c>
      <c r="BD380" s="197">
        <f t="shared" si="98"/>
        <v>17547.07</v>
      </c>
      <c r="BE380" s="197">
        <f t="shared" si="99"/>
        <v>0</v>
      </c>
    </row>
    <row r="381" spans="1:57" s="181" customFormat="1" ht="18.75" customHeight="1">
      <c r="A381" s="178">
        <v>352</v>
      </c>
      <c r="B381" s="179" t="s">
        <v>286</v>
      </c>
      <c r="C381" s="178" t="s">
        <v>369</v>
      </c>
      <c r="D381" s="183">
        <v>13158</v>
      </c>
      <c r="E381" s="183">
        <v>118550</v>
      </c>
      <c r="F381" s="183">
        <v>117699</v>
      </c>
      <c r="G381" s="183">
        <v>48133</v>
      </c>
      <c r="H381" s="183">
        <v>15038</v>
      </c>
      <c r="I381" s="183">
        <v>139796</v>
      </c>
      <c r="J381" s="183">
        <v>117532</v>
      </c>
      <c r="K381" s="183">
        <v>310427</v>
      </c>
      <c r="L381" s="183">
        <v>166671</v>
      </c>
      <c r="M381" s="183">
        <v>237495</v>
      </c>
      <c r="N381" s="183">
        <v>45355</v>
      </c>
      <c r="O381" s="183">
        <v>136083</v>
      </c>
      <c r="P381" s="183">
        <v>122170</v>
      </c>
      <c r="Q381" s="183">
        <v>138054</v>
      </c>
      <c r="R381" s="183">
        <v>67872</v>
      </c>
      <c r="S381" s="183">
        <v>182123</v>
      </c>
      <c r="T381" s="183">
        <v>308744</v>
      </c>
      <c r="U381" s="183">
        <v>134613</v>
      </c>
      <c r="V381" s="183">
        <v>88510</v>
      </c>
      <c r="W381" s="183">
        <v>554175</v>
      </c>
      <c r="X381" s="183">
        <v>300283</v>
      </c>
      <c r="Y381" s="183">
        <v>101706</v>
      </c>
      <c r="Z381" s="183">
        <v>81446</v>
      </c>
      <c r="AA381" s="183">
        <v>356770</v>
      </c>
      <c r="AB381" s="183">
        <v>141513</v>
      </c>
      <c r="AC381" s="183">
        <v>142158</v>
      </c>
      <c r="AD381" s="183">
        <v>26130</v>
      </c>
      <c r="AG381" s="226">
        <f t="shared" si="85"/>
        <v>554175</v>
      </c>
      <c r="AH381" s="226">
        <f t="shared" si="86"/>
        <v>13158</v>
      </c>
      <c r="AI381" s="226">
        <f t="shared" si="92"/>
        <v>10526.4</v>
      </c>
      <c r="AJ381" s="227">
        <f t="shared" si="87"/>
        <v>0.95567738268174063</v>
      </c>
      <c r="AK381" s="226">
        <f t="shared" si="93"/>
        <v>9868.5</v>
      </c>
      <c r="AL381" s="227">
        <f t="shared" si="88"/>
        <v>0.95844754626413187</v>
      </c>
      <c r="AN381" s="210" t="b">
        <f t="shared" si="94"/>
        <v>0</v>
      </c>
      <c r="AO381" s="210" t="b">
        <f t="shared" si="100"/>
        <v>0</v>
      </c>
      <c r="AP381" s="211">
        <f t="shared" si="95"/>
        <v>69</v>
      </c>
      <c r="AQ381" s="242">
        <f t="shared" si="96"/>
        <v>9898</v>
      </c>
      <c r="AR381" s="178">
        <v>352</v>
      </c>
      <c r="AS381" s="243">
        <v>0</v>
      </c>
      <c r="AT381" s="242">
        <f t="shared" si="89"/>
        <v>0</v>
      </c>
      <c r="AU381" s="178">
        <v>352</v>
      </c>
      <c r="AV381" s="244">
        <f t="shared" si="90"/>
        <v>10526.4</v>
      </c>
      <c r="AW381" s="244">
        <f t="shared" si="97"/>
        <v>0</v>
      </c>
      <c r="AX381" s="213">
        <f t="shared" si="91"/>
        <v>0</v>
      </c>
      <c r="AZ381" s="194"/>
      <c r="BA381" s="195"/>
      <c r="BB381" s="196">
        <v>209950</v>
      </c>
      <c r="BC381" s="197">
        <f>IF(C381="arrendamiento",BB381/Costo!$C$27,'Precios R9 (2023)'!BB381)</f>
        <v>209950</v>
      </c>
      <c r="BD381" s="197">
        <f t="shared" si="98"/>
        <v>39890.5</v>
      </c>
      <c r="BE381" s="197">
        <f t="shared" si="99"/>
        <v>0</v>
      </c>
    </row>
    <row r="382" spans="1:57" s="181" customFormat="1" ht="18.75" customHeight="1">
      <c r="A382" s="178">
        <v>353</v>
      </c>
      <c r="B382" s="179" t="s">
        <v>287</v>
      </c>
      <c r="C382" s="178" t="s">
        <v>369</v>
      </c>
      <c r="D382" s="183">
        <v>1237</v>
      </c>
      <c r="E382" s="183">
        <v>44456</v>
      </c>
      <c r="F382" s="183">
        <v>53127</v>
      </c>
      <c r="G382" s="183">
        <v>48133</v>
      </c>
      <c r="H382" s="183">
        <v>1413</v>
      </c>
      <c r="I382" s="183">
        <v>86671</v>
      </c>
      <c r="J382" s="183">
        <v>43551</v>
      </c>
      <c r="K382" s="183">
        <v>525200</v>
      </c>
      <c r="L382" s="183">
        <v>80541</v>
      </c>
      <c r="M382" s="183">
        <v>47435</v>
      </c>
      <c r="N382" s="183">
        <v>29952</v>
      </c>
      <c r="O382" s="183">
        <v>67080</v>
      </c>
      <c r="P382" s="183">
        <v>70134</v>
      </c>
      <c r="Q382" s="183">
        <v>85592</v>
      </c>
      <c r="R382" s="183">
        <v>149318</v>
      </c>
      <c r="S382" s="183">
        <v>90948</v>
      </c>
      <c r="T382" s="183">
        <v>128866</v>
      </c>
      <c r="U382" s="183">
        <v>92547</v>
      </c>
      <c r="V382" s="183">
        <v>54875</v>
      </c>
      <c r="W382" s="183">
        <v>269112</v>
      </c>
      <c r="X382" s="183">
        <v>58894</v>
      </c>
      <c r="Y382" s="183">
        <v>71164</v>
      </c>
      <c r="Z382" s="183">
        <v>93324</v>
      </c>
      <c r="AA382" s="183">
        <v>48222</v>
      </c>
      <c r="AB382" s="183">
        <v>87668</v>
      </c>
      <c r="AC382" s="183">
        <v>88136</v>
      </c>
      <c r="AD382" s="183">
        <v>20109</v>
      </c>
      <c r="AG382" s="226">
        <f t="shared" si="85"/>
        <v>525200</v>
      </c>
      <c r="AH382" s="226">
        <f t="shared" si="86"/>
        <v>1237</v>
      </c>
      <c r="AI382" s="226">
        <f t="shared" si="92"/>
        <v>989.6</v>
      </c>
      <c r="AJ382" s="227">
        <f t="shared" si="87"/>
        <v>0.97913776747127645</v>
      </c>
      <c r="AK382" s="226">
        <f t="shared" si="93"/>
        <v>927.75</v>
      </c>
      <c r="AL382" s="227">
        <f t="shared" si="88"/>
        <v>0.98044165700432173</v>
      </c>
      <c r="AN382" s="210" t="b">
        <f t="shared" si="94"/>
        <v>0</v>
      </c>
      <c r="AO382" s="210" t="b">
        <f t="shared" si="100"/>
        <v>0</v>
      </c>
      <c r="AP382" s="211">
        <f t="shared" si="95"/>
        <v>69</v>
      </c>
      <c r="AQ382" s="242">
        <f t="shared" si="96"/>
        <v>9898</v>
      </c>
      <c r="AR382" s="178">
        <v>353</v>
      </c>
      <c r="AS382" s="243">
        <v>0</v>
      </c>
      <c r="AT382" s="242">
        <f t="shared" si="89"/>
        <v>0</v>
      </c>
      <c r="AU382" s="178">
        <v>353</v>
      </c>
      <c r="AV382" s="244">
        <f t="shared" si="90"/>
        <v>989.6</v>
      </c>
      <c r="AW382" s="244">
        <f t="shared" si="97"/>
        <v>0</v>
      </c>
      <c r="AX382" s="213">
        <f t="shared" si="91"/>
        <v>0</v>
      </c>
      <c r="AZ382" s="194"/>
      <c r="BA382" s="195"/>
      <c r="BB382" s="196">
        <v>41933</v>
      </c>
      <c r="BC382" s="197">
        <f>IF(C382="arrendamiento",BB382/Costo!$C$27,'Precios R9 (2023)'!BB382)</f>
        <v>41933</v>
      </c>
      <c r="BD382" s="197">
        <f t="shared" si="98"/>
        <v>7967.27</v>
      </c>
      <c r="BE382" s="197">
        <f t="shared" si="99"/>
        <v>0</v>
      </c>
    </row>
    <row r="383" spans="1:57" s="181" customFormat="1" ht="18.75" customHeight="1">
      <c r="A383" s="178">
        <v>354</v>
      </c>
      <c r="B383" s="179" t="s">
        <v>288</v>
      </c>
      <c r="C383" s="178" t="s">
        <v>369</v>
      </c>
      <c r="D383" s="183">
        <v>3312</v>
      </c>
      <c r="E383" s="183">
        <v>60284</v>
      </c>
      <c r="F383" s="183">
        <v>122330</v>
      </c>
      <c r="G383" s="183">
        <v>38896</v>
      </c>
      <c r="H383" s="183">
        <v>3785</v>
      </c>
      <c r="I383" s="183">
        <v>209884</v>
      </c>
      <c r="J383" s="183">
        <v>267076</v>
      </c>
      <c r="K383" s="183">
        <v>439168</v>
      </c>
      <c r="L383" s="183">
        <v>125337</v>
      </c>
      <c r="M383" s="183">
        <v>109223</v>
      </c>
      <c r="N383" s="183">
        <v>67373</v>
      </c>
      <c r="O383" s="183">
        <v>113459</v>
      </c>
      <c r="P383" s="183">
        <v>165155</v>
      </c>
      <c r="Q383" s="183">
        <v>207270</v>
      </c>
      <c r="R383" s="183">
        <v>215833</v>
      </c>
      <c r="S383" s="183">
        <v>287777</v>
      </c>
      <c r="T383" s="183">
        <v>175472</v>
      </c>
      <c r="U383" s="183">
        <v>168266</v>
      </c>
      <c r="V383" s="183">
        <v>132886</v>
      </c>
      <c r="W383" s="183">
        <v>226240</v>
      </c>
      <c r="X383" s="183">
        <v>173233</v>
      </c>
      <c r="Y383" s="183">
        <v>117079</v>
      </c>
      <c r="Z383" s="183">
        <v>195132</v>
      </c>
      <c r="AA383" s="183">
        <v>118721</v>
      </c>
      <c r="AB383" s="183">
        <v>212700</v>
      </c>
      <c r="AC383" s="183">
        <v>213430</v>
      </c>
      <c r="AD383" s="183">
        <v>24578</v>
      </c>
      <c r="AG383" s="226">
        <f t="shared" si="85"/>
        <v>439168</v>
      </c>
      <c r="AH383" s="226">
        <f t="shared" si="86"/>
        <v>3312</v>
      </c>
      <c r="AI383" s="226">
        <f t="shared" si="92"/>
        <v>2649.6</v>
      </c>
      <c r="AJ383" s="227">
        <f t="shared" si="87"/>
        <v>0.975741373154006</v>
      </c>
      <c r="AK383" s="226">
        <f t="shared" si="93"/>
        <v>2484</v>
      </c>
      <c r="AL383" s="227">
        <f t="shared" si="88"/>
        <v>0.9772575373318807</v>
      </c>
      <c r="AN383" s="210" t="b">
        <f t="shared" si="94"/>
        <v>0</v>
      </c>
      <c r="AO383" s="210" t="b">
        <f t="shared" si="100"/>
        <v>0</v>
      </c>
      <c r="AP383" s="211">
        <f t="shared" si="95"/>
        <v>69</v>
      </c>
      <c r="AQ383" s="242">
        <f t="shared" si="96"/>
        <v>9898</v>
      </c>
      <c r="AR383" s="178">
        <v>354</v>
      </c>
      <c r="AS383" s="243">
        <v>0</v>
      </c>
      <c r="AT383" s="242">
        <f t="shared" si="89"/>
        <v>0</v>
      </c>
      <c r="AU383" s="178">
        <v>354</v>
      </c>
      <c r="AV383" s="244">
        <f t="shared" si="90"/>
        <v>2649.6</v>
      </c>
      <c r="AW383" s="244">
        <f t="shared" si="97"/>
        <v>0</v>
      </c>
      <c r="AX383" s="213">
        <f t="shared" si="91"/>
        <v>0</v>
      </c>
      <c r="AZ383" s="194"/>
      <c r="BA383" s="195"/>
      <c r="BB383" s="196">
        <v>96555</v>
      </c>
      <c r="BC383" s="197">
        <f>IF(C383="arrendamiento",BB383/Costo!$C$27,'Precios R9 (2023)'!BB383)</f>
        <v>96555</v>
      </c>
      <c r="BD383" s="197">
        <f t="shared" si="98"/>
        <v>18345.45</v>
      </c>
      <c r="BE383" s="197">
        <f t="shared" si="99"/>
        <v>0</v>
      </c>
    </row>
    <row r="384" spans="1:57" s="181" customFormat="1" ht="18.75" customHeight="1">
      <c r="A384" s="178">
        <v>355</v>
      </c>
      <c r="B384" s="179" t="s">
        <v>289</v>
      </c>
      <c r="C384" s="178" t="s">
        <v>369</v>
      </c>
      <c r="D384" s="183">
        <v>880</v>
      </c>
      <c r="E384" s="183">
        <v>51866</v>
      </c>
      <c r="F384" s="183">
        <v>50551</v>
      </c>
      <c r="G384" s="183">
        <v>48133</v>
      </c>
      <c r="H384" s="183">
        <v>1006</v>
      </c>
      <c r="I384" s="183">
        <v>65589</v>
      </c>
      <c r="J384" s="183">
        <v>26696</v>
      </c>
      <c r="K384" s="183">
        <v>323087</v>
      </c>
      <c r="L384" s="183">
        <v>55089</v>
      </c>
      <c r="M384" s="183">
        <v>105420</v>
      </c>
      <c r="N384" s="183">
        <v>29182</v>
      </c>
      <c r="O384" s="183">
        <v>40949</v>
      </c>
      <c r="P384" s="183">
        <v>48642</v>
      </c>
      <c r="Q384" s="183">
        <v>64771</v>
      </c>
      <c r="R384" s="183">
        <v>67736</v>
      </c>
      <c r="S384" s="183">
        <v>63687</v>
      </c>
      <c r="T384" s="183">
        <v>137046</v>
      </c>
      <c r="U384" s="183">
        <v>58557</v>
      </c>
      <c r="V384" s="183">
        <v>41526</v>
      </c>
      <c r="W384" s="183">
        <v>67759</v>
      </c>
      <c r="X384" s="183">
        <v>86245</v>
      </c>
      <c r="Y384" s="183">
        <v>26470</v>
      </c>
      <c r="Z384" s="183">
        <v>47510</v>
      </c>
      <c r="AA384" s="183">
        <v>49775</v>
      </c>
      <c r="AB384" s="183">
        <v>66243</v>
      </c>
      <c r="AC384" s="183">
        <v>66696</v>
      </c>
      <c r="AD384" s="183">
        <v>15959</v>
      </c>
      <c r="AG384" s="226">
        <f t="shared" si="85"/>
        <v>323087</v>
      </c>
      <c r="AH384" s="226">
        <f t="shared" si="86"/>
        <v>880</v>
      </c>
      <c r="AI384" s="226">
        <f t="shared" si="92"/>
        <v>704</v>
      </c>
      <c r="AJ384" s="227">
        <f t="shared" si="87"/>
        <v>0.9933219502940619</v>
      </c>
      <c r="AK384" s="226">
        <f t="shared" si="93"/>
        <v>660</v>
      </c>
      <c r="AL384" s="227">
        <f t="shared" si="88"/>
        <v>0.99373932840068302</v>
      </c>
      <c r="AN384" s="210" t="b">
        <f t="shared" si="94"/>
        <v>0</v>
      </c>
      <c r="AO384" s="210" t="b">
        <f t="shared" si="100"/>
        <v>0</v>
      </c>
      <c r="AP384" s="211">
        <f t="shared" si="95"/>
        <v>69</v>
      </c>
      <c r="AQ384" s="242">
        <f t="shared" si="96"/>
        <v>9898</v>
      </c>
      <c r="AR384" s="178">
        <v>355</v>
      </c>
      <c r="AS384" s="243">
        <v>0</v>
      </c>
      <c r="AT384" s="242">
        <f t="shared" si="89"/>
        <v>0</v>
      </c>
      <c r="AU384" s="178">
        <v>355</v>
      </c>
      <c r="AV384" s="244">
        <f t="shared" si="90"/>
        <v>704</v>
      </c>
      <c r="AW384" s="244">
        <f t="shared" si="97"/>
        <v>0</v>
      </c>
      <c r="AX384" s="213">
        <f t="shared" si="91"/>
        <v>0</v>
      </c>
      <c r="AZ384" s="194"/>
      <c r="BA384" s="195"/>
      <c r="BB384" s="196">
        <v>93193</v>
      </c>
      <c r="BC384" s="197">
        <f>IF(C384="arrendamiento",BB384/Costo!$C$27,'Precios R9 (2023)'!BB384)</f>
        <v>93193</v>
      </c>
      <c r="BD384" s="197">
        <f t="shared" si="98"/>
        <v>17706.670000000002</v>
      </c>
      <c r="BE384" s="197">
        <f t="shared" si="99"/>
        <v>0</v>
      </c>
    </row>
    <row r="385" spans="1:57" s="181" customFormat="1" ht="18.75" customHeight="1">
      <c r="A385" s="178">
        <v>356</v>
      </c>
      <c r="B385" s="179" t="s">
        <v>290</v>
      </c>
      <c r="C385" s="178" t="s">
        <v>369</v>
      </c>
      <c r="D385" s="183">
        <v>3333</v>
      </c>
      <c r="E385" s="183">
        <v>111140</v>
      </c>
      <c r="F385" s="183">
        <v>304067</v>
      </c>
      <c r="G385" s="183">
        <v>48133</v>
      </c>
      <c r="H385" s="183">
        <v>3809</v>
      </c>
      <c r="I385" s="183">
        <v>144061</v>
      </c>
      <c r="J385" s="183">
        <v>124771</v>
      </c>
      <c r="K385" s="183">
        <v>560494</v>
      </c>
      <c r="L385" s="183">
        <v>234158</v>
      </c>
      <c r="M385" s="183">
        <v>228047</v>
      </c>
      <c r="N385" s="183">
        <v>29182</v>
      </c>
      <c r="O385" s="183">
        <v>107690</v>
      </c>
      <c r="P385" s="183">
        <v>101582</v>
      </c>
      <c r="Q385" s="183">
        <v>142266</v>
      </c>
      <c r="R385" s="183">
        <v>324428</v>
      </c>
      <c r="S385" s="183">
        <v>63687</v>
      </c>
      <c r="T385" s="183">
        <v>304406</v>
      </c>
      <c r="U385" s="183">
        <v>143027</v>
      </c>
      <c r="V385" s="183">
        <v>91210</v>
      </c>
      <c r="W385" s="183">
        <v>277144</v>
      </c>
      <c r="X385" s="183">
        <v>189939</v>
      </c>
      <c r="Y385" s="183">
        <v>26470</v>
      </c>
      <c r="Z385" s="183">
        <v>110292</v>
      </c>
      <c r="AA385" s="183">
        <v>142257</v>
      </c>
      <c r="AB385" s="183">
        <v>145981</v>
      </c>
      <c r="AC385" s="183">
        <v>146495</v>
      </c>
      <c r="AD385" s="183">
        <v>29157</v>
      </c>
      <c r="AG385" s="226">
        <f t="shared" si="85"/>
        <v>560494</v>
      </c>
      <c r="AH385" s="226">
        <f t="shared" si="86"/>
        <v>3333</v>
      </c>
      <c r="AI385" s="226">
        <f t="shared" si="92"/>
        <v>2666.4</v>
      </c>
      <c r="AJ385" s="227">
        <f t="shared" si="87"/>
        <v>0.98830767341819892</v>
      </c>
      <c r="AK385" s="226">
        <f t="shared" si="93"/>
        <v>2499.75</v>
      </c>
      <c r="AL385" s="227">
        <f t="shared" si="88"/>
        <v>0.98903844382956141</v>
      </c>
      <c r="AN385" s="210" t="b">
        <f t="shared" si="94"/>
        <v>0</v>
      </c>
      <c r="AO385" s="210" t="b">
        <f t="shared" si="100"/>
        <v>0</v>
      </c>
      <c r="AP385" s="211">
        <f t="shared" si="95"/>
        <v>69</v>
      </c>
      <c r="AQ385" s="242">
        <f t="shared" si="96"/>
        <v>9898</v>
      </c>
      <c r="AR385" s="178">
        <v>356</v>
      </c>
      <c r="AS385" s="243">
        <v>0</v>
      </c>
      <c r="AT385" s="242">
        <f t="shared" si="89"/>
        <v>0</v>
      </c>
      <c r="AU385" s="178">
        <v>356</v>
      </c>
      <c r="AV385" s="244">
        <f t="shared" si="90"/>
        <v>2666.4</v>
      </c>
      <c r="AW385" s="244">
        <f t="shared" si="97"/>
        <v>0</v>
      </c>
      <c r="AX385" s="213">
        <f t="shared" si="91"/>
        <v>0</v>
      </c>
      <c r="AZ385" s="194"/>
      <c r="BA385" s="195"/>
      <c r="BB385" s="196">
        <v>201597</v>
      </c>
      <c r="BC385" s="197">
        <f>IF(C385="arrendamiento",BB385/Costo!$C$27,'Precios R9 (2023)'!BB385)</f>
        <v>201597</v>
      </c>
      <c r="BD385" s="197">
        <f t="shared" si="98"/>
        <v>38303.43</v>
      </c>
      <c r="BE385" s="197">
        <f t="shared" si="99"/>
        <v>0</v>
      </c>
    </row>
    <row r="386" spans="1:57" s="181" customFormat="1" ht="18.75" customHeight="1">
      <c r="A386" s="178">
        <v>357</v>
      </c>
      <c r="B386" s="179" t="s">
        <v>291</v>
      </c>
      <c r="C386" s="178" t="s">
        <v>369</v>
      </c>
      <c r="D386" s="183">
        <v>2264</v>
      </c>
      <c r="E386" s="183">
        <v>96322</v>
      </c>
      <c r="F386" s="183">
        <v>114025</v>
      </c>
      <c r="G386" s="183">
        <v>38896</v>
      </c>
      <c r="H386" s="183">
        <v>2587</v>
      </c>
      <c r="I386" s="183">
        <v>146125</v>
      </c>
      <c r="J386" s="183">
        <v>154409</v>
      </c>
      <c r="K386" s="183">
        <v>347440</v>
      </c>
      <c r="L386" s="183">
        <v>42872</v>
      </c>
      <c r="M386" s="183">
        <v>142493</v>
      </c>
      <c r="N386" s="183">
        <v>39192</v>
      </c>
      <c r="O386" s="183">
        <v>66967</v>
      </c>
      <c r="P386" s="183">
        <v>97283</v>
      </c>
      <c r="Q386" s="183">
        <v>144304</v>
      </c>
      <c r="R386" s="183">
        <v>108595</v>
      </c>
      <c r="S386" s="183">
        <v>163911</v>
      </c>
      <c r="T386" s="183">
        <v>185241</v>
      </c>
      <c r="U386" s="183">
        <v>201919</v>
      </c>
      <c r="V386" s="183">
        <v>92516</v>
      </c>
      <c r="W386" s="183">
        <v>96039</v>
      </c>
      <c r="X386" s="183">
        <v>133357</v>
      </c>
      <c r="Y386" s="183">
        <v>98929</v>
      </c>
      <c r="Z386" s="183">
        <v>118776</v>
      </c>
      <c r="AA386" s="183">
        <v>107600</v>
      </c>
      <c r="AB386" s="183">
        <v>148323</v>
      </c>
      <c r="AC386" s="183">
        <v>148592</v>
      </c>
      <c r="AD386" s="183">
        <v>31454</v>
      </c>
      <c r="AG386" s="226">
        <f t="shared" si="85"/>
        <v>347440</v>
      </c>
      <c r="AH386" s="226">
        <f t="shared" si="86"/>
        <v>2264</v>
      </c>
      <c r="AI386" s="226">
        <f t="shared" si="92"/>
        <v>1811.2</v>
      </c>
      <c r="AJ386" s="227">
        <f t="shared" si="87"/>
        <v>0.98728920017123645</v>
      </c>
      <c r="AK386" s="226">
        <f t="shared" si="93"/>
        <v>1698</v>
      </c>
      <c r="AL386" s="227">
        <f t="shared" si="88"/>
        <v>0.98808362516053416</v>
      </c>
      <c r="AN386" s="210" t="b">
        <f t="shared" si="94"/>
        <v>0</v>
      </c>
      <c r="AO386" s="210" t="b">
        <f t="shared" si="100"/>
        <v>0</v>
      </c>
      <c r="AP386" s="211">
        <f t="shared" si="95"/>
        <v>69</v>
      </c>
      <c r="AQ386" s="242">
        <f t="shared" si="96"/>
        <v>9898</v>
      </c>
      <c r="AR386" s="178">
        <v>357</v>
      </c>
      <c r="AS386" s="243">
        <v>0</v>
      </c>
      <c r="AT386" s="242">
        <f t="shared" si="89"/>
        <v>0</v>
      </c>
      <c r="AU386" s="178">
        <v>357</v>
      </c>
      <c r="AV386" s="244">
        <f t="shared" si="90"/>
        <v>1811.2</v>
      </c>
      <c r="AW386" s="244">
        <f t="shared" si="97"/>
        <v>0</v>
      </c>
      <c r="AX386" s="213">
        <f t="shared" si="91"/>
        <v>0</v>
      </c>
      <c r="AZ386" s="194"/>
      <c r="BA386" s="195"/>
      <c r="BB386" s="196">
        <v>125966</v>
      </c>
      <c r="BC386" s="197">
        <f>IF(C386="arrendamiento",BB386/Costo!$C$27,'Precios R9 (2023)'!BB386)</f>
        <v>125966</v>
      </c>
      <c r="BD386" s="197">
        <f t="shared" si="98"/>
        <v>23933.54</v>
      </c>
      <c r="BE386" s="197">
        <f t="shared" si="99"/>
        <v>0</v>
      </c>
    </row>
    <row r="387" spans="1:57" s="181" customFormat="1" ht="18.75" customHeight="1">
      <c r="A387" s="178">
        <v>358</v>
      </c>
      <c r="B387" s="179" t="s">
        <v>292</v>
      </c>
      <c r="C387" s="178" t="s">
        <v>369</v>
      </c>
      <c r="D387" s="183">
        <v>15674</v>
      </c>
      <c r="E387" s="183">
        <v>155597</v>
      </c>
      <c r="F387" s="183">
        <v>405422</v>
      </c>
      <c r="G387" s="183">
        <v>78053</v>
      </c>
      <c r="H387" s="183">
        <v>17913</v>
      </c>
      <c r="I387" s="183">
        <v>163264</v>
      </c>
      <c r="J387" s="183">
        <v>633472</v>
      </c>
      <c r="K387" s="183">
        <v>1254643</v>
      </c>
      <c r="L387" s="183">
        <v>79636</v>
      </c>
      <c r="M387" s="183">
        <v>646305</v>
      </c>
      <c r="N387" s="183">
        <v>39192</v>
      </c>
      <c r="O387" s="183">
        <v>107690</v>
      </c>
      <c r="P387" s="183">
        <v>119681</v>
      </c>
      <c r="Q387" s="183">
        <v>161230</v>
      </c>
      <c r="R387" s="183">
        <v>396372</v>
      </c>
      <c r="S387" s="183">
        <v>163911</v>
      </c>
      <c r="T387" s="183">
        <v>840198</v>
      </c>
      <c r="U387" s="183">
        <v>201919</v>
      </c>
      <c r="V387" s="183">
        <v>103368</v>
      </c>
      <c r="W387" s="183">
        <v>441055</v>
      </c>
      <c r="X387" s="183">
        <v>538451</v>
      </c>
      <c r="Y387" s="183">
        <v>106797</v>
      </c>
      <c r="Z387" s="183">
        <v>127260</v>
      </c>
      <c r="AA387" s="183">
        <v>571402</v>
      </c>
      <c r="AB387" s="183">
        <v>165223</v>
      </c>
      <c r="AC387" s="183">
        <v>166023</v>
      </c>
      <c r="AD387" s="183">
        <v>73145</v>
      </c>
      <c r="AG387" s="226">
        <f t="shared" si="85"/>
        <v>1254643</v>
      </c>
      <c r="AH387" s="226">
        <f t="shared" si="86"/>
        <v>15674</v>
      </c>
      <c r="AI387" s="226">
        <f t="shared" si="92"/>
        <v>12539.2</v>
      </c>
      <c r="AJ387" s="227">
        <f t="shared" si="87"/>
        <v>0.98059863377198075</v>
      </c>
      <c r="AK387" s="226">
        <f t="shared" si="93"/>
        <v>11755.5</v>
      </c>
      <c r="AL387" s="227">
        <f t="shared" si="88"/>
        <v>0.98181121916123193</v>
      </c>
      <c r="AN387" s="210" t="b">
        <f t="shared" si="94"/>
        <v>0</v>
      </c>
      <c r="AO387" s="210" t="b">
        <f t="shared" si="100"/>
        <v>0</v>
      </c>
      <c r="AP387" s="211">
        <f t="shared" si="95"/>
        <v>69</v>
      </c>
      <c r="AQ387" s="242">
        <f t="shared" si="96"/>
        <v>9898</v>
      </c>
      <c r="AR387" s="178">
        <v>358</v>
      </c>
      <c r="AS387" s="243">
        <v>0</v>
      </c>
      <c r="AT387" s="242">
        <f t="shared" si="89"/>
        <v>0</v>
      </c>
      <c r="AU387" s="178">
        <v>358</v>
      </c>
      <c r="AV387" s="244">
        <f t="shared" si="90"/>
        <v>12539.2</v>
      </c>
      <c r="AW387" s="244">
        <f t="shared" si="97"/>
        <v>0</v>
      </c>
      <c r="AX387" s="213">
        <f t="shared" si="91"/>
        <v>0</v>
      </c>
      <c r="AZ387" s="194"/>
      <c r="BA387" s="195"/>
      <c r="BB387" s="196">
        <v>571345</v>
      </c>
      <c r="BC387" s="197">
        <f>IF(C387="arrendamiento",BB387/Costo!$C$27,'Precios R9 (2023)'!BB387)</f>
        <v>571345</v>
      </c>
      <c r="BD387" s="197">
        <f t="shared" si="98"/>
        <v>108555.55</v>
      </c>
      <c r="BE387" s="197">
        <f t="shared" si="99"/>
        <v>0</v>
      </c>
    </row>
    <row r="388" spans="1:57" s="181" customFormat="1" ht="18.75" customHeight="1">
      <c r="A388" s="178">
        <v>359</v>
      </c>
      <c r="B388" s="179" t="s">
        <v>293</v>
      </c>
      <c r="C388" s="178" t="s">
        <v>369</v>
      </c>
      <c r="D388" s="183">
        <v>1170</v>
      </c>
      <c r="E388" s="183">
        <v>47870</v>
      </c>
      <c r="F388" s="183">
        <v>43076</v>
      </c>
      <c r="G388" s="183">
        <v>103940</v>
      </c>
      <c r="H388" s="183">
        <v>1337</v>
      </c>
      <c r="I388" s="183">
        <v>51203</v>
      </c>
      <c r="J388" s="183">
        <v>50112</v>
      </c>
      <c r="K388" s="183">
        <v>160792</v>
      </c>
      <c r="L388" s="183">
        <v>42986</v>
      </c>
      <c r="M388" s="183">
        <v>28280</v>
      </c>
      <c r="N388" s="183">
        <v>26872</v>
      </c>
      <c r="O388" s="183">
        <v>136196</v>
      </c>
      <c r="P388" s="183">
        <v>37669</v>
      </c>
      <c r="Q388" s="183">
        <v>41776</v>
      </c>
      <c r="R388" s="183">
        <v>47375</v>
      </c>
      <c r="S388" s="183">
        <v>911182</v>
      </c>
      <c r="T388" s="183">
        <v>68777</v>
      </c>
      <c r="U388" s="183">
        <v>42067</v>
      </c>
      <c r="V388" s="183">
        <v>26784</v>
      </c>
      <c r="W388" s="183">
        <v>260176</v>
      </c>
      <c r="X388" s="183">
        <v>50480</v>
      </c>
      <c r="Y388" s="183">
        <v>38178</v>
      </c>
      <c r="Z388" s="183">
        <v>28846</v>
      </c>
      <c r="AA388" s="183">
        <v>43186</v>
      </c>
      <c r="AB388" s="183">
        <v>42986</v>
      </c>
      <c r="AC388" s="183">
        <v>43018</v>
      </c>
      <c r="AD388" s="183">
        <v>32549</v>
      </c>
      <c r="AG388" s="226">
        <f t="shared" si="85"/>
        <v>911182</v>
      </c>
      <c r="AH388" s="226">
        <f t="shared" si="86"/>
        <v>1170</v>
      </c>
      <c r="AI388" s="226">
        <f t="shared" si="92"/>
        <v>936</v>
      </c>
      <c r="AJ388" s="227">
        <f t="shared" si="87"/>
        <v>0.96690240452616694</v>
      </c>
      <c r="AK388" s="226">
        <f t="shared" si="93"/>
        <v>877.5</v>
      </c>
      <c r="AL388" s="227">
        <f t="shared" si="88"/>
        <v>0.96897100424328142</v>
      </c>
      <c r="AN388" s="210" t="b">
        <f t="shared" si="94"/>
        <v>0</v>
      </c>
      <c r="AO388" s="210" t="b">
        <f t="shared" si="100"/>
        <v>0</v>
      </c>
      <c r="AP388" s="211">
        <f t="shared" si="95"/>
        <v>69</v>
      </c>
      <c r="AQ388" s="242">
        <f t="shared" si="96"/>
        <v>9898</v>
      </c>
      <c r="AR388" s="178">
        <v>359</v>
      </c>
      <c r="AS388" s="243">
        <v>0</v>
      </c>
      <c r="AT388" s="242">
        <f t="shared" si="89"/>
        <v>0</v>
      </c>
      <c r="AU388" s="178">
        <v>359</v>
      </c>
      <c r="AV388" s="244">
        <f t="shared" si="90"/>
        <v>936</v>
      </c>
      <c r="AW388" s="244">
        <f t="shared" si="97"/>
        <v>0</v>
      </c>
      <c r="AX388" s="213">
        <f t="shared" si="91"/>
        <v>0</v>
      </c>
      <c r="AZ388" s="194"/>
      <c r="BA388" s="195"/>
      <c r="BB388" s="196">
        <v>25000</v>
      </c>
      <c r="BC388" s="197">
        <f>IF(C388="arrendamiento",BB388/Costo!$C$27,'Precios R9 (2023)'!BB388)</f>
        <v>25000</v>
      </c>
      <c r="BD388" s="197">
        <f t="shared" si="98"/>
        <v>4750</v>
      </c>
      <c r="BE388" s="197">
        <f t="shared" si="99"/>
        <v>0</v>
      </c>
    </row>
    <row r="389" spans="1:57" s="181" customFormat="1" ht="18.75" customHeight="1">
      <c r="A389" s="178">
        <v>360</v>
      </c>
      <c r="B389" s="179" t="s">
        <v>294</v>
      </c>
      <c r="C389" s="178" t="s">
        <v>369</v>
      </c>
      <c r="D389" s="183">
        <v>4817</v>
      </c>
      <c r="E389" s="183">
        <v>37111</v>
      </c>
      <c r="F389" s="183">
        <v>26606</v>
      </c>
      <c r="G389" s="183">
        <v>390264</v>
      </c>
      <c r="H389" s="183">
        <v>5505</v>
      </c>
      <c r="I389" s="183">
        <v>130885</v>
      </c>
      <c r="J389" s="183">
        <v>267303</v>
      </c>
      <c r="K389" s="183">
        <v>4311488</v>
      </c>
      <c r="L389" s="183">
        <v>129975</v>
      </c>
      <c r="M389" s="183">
        <v>21493</v>
      </c>
      <c r="N389" s="183">
        <v>22907</v>
      </c>
      <c r="O389" s="183">
        <v>107916</v>
      </c>
      <c r="P389" s="183">
        <v>99546</v>
      </c>
      <c r="Q389" s="183">
        <v>129255</v>
      </c>
      <c r="R389" s="183">
        <v>217190</v>
      </c>
      <c r="S389" s="183">
        <v>911182</v>
      </c>
      <c r="T389" s="183">
        <v>205878</v>
      </c>
      <c r="U389" s="183">
        <v>37019</v>
      </c>
      <c r="V389" s="183">
        <v>82869</v>
      </c>
      <c r="W389" s="183">
        <v>169567</v>
      </c>
      <c r="X389" s="183">
        <v>50480</v>
      </c>
      <c r="Y389" s="183">
        <v>36107</v>
      </c>
      <c r="Z389" s="183">
        <v>28846</v>
      </c>
      <c r="AA389" s="183">
        <v>43345</v>
      </c>
      <c r="AB389" s="183">
        <v>132531</v>
      </c>
      <c r="AC389" s="183">
        <v>133098</v>
      </c>
      <c r="AD389" s="183">
        <v>44132</v>
      </c>
      <c r="AG389" s="226">
        <f t="shared" si="85"/>
        <v>4311488</v>
      </c>
      <c r="AH389" s="226">
        <f t="shared" si="86"/>
        <v>4817</v>
      </c>
      <c r="AI389" s="226">
        <f t="shared" si="92"/>
        <v>3853.6</v>
      </c>
      <c r="AJ389" s="227">
        <f t="shared" si="87"/>
        <v>0.82070441539105754</v>
      </c>
      <c r="AK389" s="226">
        <f t="shared" si="93"/>
        <v>3612.75</v>
      </c>
      <c r="AL389" s="227">
        <f t="shared" si="88"/>
        <v>0.83191038942911644</v>
      </c>
      <c r="AN389" s="210" t="b">
        <f t="shared" si="94"/>
        <v>0</v>
      </c>
      <c r="AO389" s="210" t="b">
        <f t="shared" si="100"/>
        <v>0</v>
      </c>
      <c r="AP389" s="211">
        <f t="shared" si="95"/>
        <v>69</v>
      </c>
      <c r="AQ389" s="242">
        <f t="shared" si="96"/>
        <v>9898</v>
      </c>
      <c r="AR389" s="178">
        <v>360</v>
      </c>
      <c r="AS389" s="243">
        <v>0</v>
      </c>
      <c r="AT389" s="242">
        <f t="shared" si="89"/>
        <v>0</v>
      </c>
      <c r="AU389" s="178">
        <v>360</v>
      </c>
      <c r="AV389" s="244">
        <f t="shared" si="90"/>
        <v>3853.6</v>
      </c>
      <c r="AW389" s="244">
        <f t="shared" si="97"/>
        <v>0</v>
      </c>
      <c r="AX389" s="213">
        <f t="shared" si="91"/>
        <v>0</v>
      </c>
      <c r="AZ389" s="194"/>
      <c r="BA389" s="195" t="s">
        <v>748</v>
      </c>
      <c r="BB389" s="196">
        <v>19000</v>
      </c>
      <c r="BC389" s="197">
        <f>IF(C389="arrendamiento",BB389/Costo!$C$27,'Precios R9 (2023)'!BB389)</f>
        <v>19000</v>
      </c>
      <c r="BD389" s="197">
        <f t="shared" si="98"/>
        <v>3610</v>
      </c>
      <c r="BE389" s="197">
        <f t="shared" si="99"/>
        <v>0</v>
      </c>
    </row>
    <row r="390" spans="1:57" s="181" customFormat="1" ht="18.75" customHeight="1">
      <c r="A390" s="178">
        <v>361</v>
      </c>
      <c r="B390" s="179" t="s">
        <v>295</v>
      </c>
      <c r="C390" s="178" t="s">
        <v>369</v>
      </c>
      <c r="D390" s="183">
        <v>46071</v>
      </c>
      <c r="E390" s="183">
        <v>1392960</v>
      </c>
      <c r="F390" s="183">
        <v>903204</v>
      </c>
      <c r="G390" s="183">
        <v>897607</v>
      </c>
      <c r="H390" s="183">
        <v>52653</v>
      </c>
      <c r="I390" s="183">
        <v>3058184</v>
      </c>
      <c r="J390" s="183">
        <v>1583454</v>
      </c>
      <c r="K390" s="183">
        <v>2019192</v>
      </c>
      <c r="L390" s="183">
        <v>1266944</v>
      </c>
      <c r="M390" s="183">
        <v>124319</v>
      </c>
      <c r="N390" s="183">
        <v>631303</v>
      </c>
      <c r="O390" s="183">
        <v>1033464</v>
      </c>
      <c r="P390" s="183">
        <v>2065571</v>
      </c>
      <c r="Q390" s="183">
        <v>3020095</v>
      </c>
      <c r="R390" s="183">
        <v>1072378</v>
      </c>
      <c r="S390" s="183">
        <v>728945</v>
      </c>
      <c r="T390" s="183">
        <v>1625334</v>
      </c>
      <c r="U390" s="183">
        <v>1850926</v>
      </c>
      <c r="V390" s="183">
        <v>1936250</v>
      </c>
      <c r="W390" s="183">
        <v>672951</v>
      </c>
      <c r="X390" s="183">
        <v>1317113</v>
      </c>
      <c r="Y390" s="183">
        <v>1007899</v>
      </c>
      <c r="Z390" s="183">
        <v>1153824</v>
      </c>
      <c r="AA390" s="183">
        <v>1391376</v>
      </c>
      <c r="AB390" s="183">
        <v>3087610</v>
      </c>
      <c r="AC390" s="183">
        <v>3109851</v>
      </c>
      <c r="AD390" s="183">
        <v>610848</v>
      </c>
      <c r="AG390" s="226">
        <f t="shared" si="85"/>
        <v>3109851</v>
      </c>
      <c r="AH390" s="226">
        <f t="shared" si="86"/>
        <v>46071</v>
      </c>
      <c r="AI390" s="226">
        <f t="shared" si="92"/>
        <v>36856.800000000003</v>
      </c>
      <c r="AJ390" s="227">
        <f t="shared" si="87"/>
        <v>0.70353043380336067</v>
      </c>
      <c r="AK390" s="226">
        <f t="shared" si="93"/>
        <v>34553.25</v>
      </c>
      <c r="AL390" s="227">
        <f t="shared" si="88"/>
        <v>0.72205978169065066</v>
      </c>
      <c r="AN390" s="210" t="b">
        <f t="shared" si="94"/>
        <v>0</v>
      </c>
      <c r="AO390" s="210" t="b">
        <f t="shared" si="100"/>
        <v>0</v>
      </c>
      <c r="AP390" s="211">
        <f t="shared" si="95"/>
        <v>69</v>
      </c>
      <c r="AQ390" s="242">
        <f t="shared" si="96"/>
        <v>9898</v>
      </c>
      <c r="AR390" s="178">
        <v>361</v>
      </c>
      <c r="AS390" s="243">
        <v>0</v>
      </c>
      <c r="AT390" s="242">
        <f t="shared" si="89"/>
        <v>0</v>
      </c>
      <c r="AU390" s="178">
        <v>361</v>
      </c>
      <c r="AV390" s="244">
        <f t="shared" si="90"/>
        <v>36856.800000000003</v>
      </c>
      <c r="AW390" s="244">
        <f t="shared" si="97"/>
        <v>0</v>
      </c>
      <c r="AX390" s="213">
        <f t="shared" si="91"/>
        <v>0</v>
      </c>
      <c r="AZ390" s="194"/>
      <c r="BA390" s="195"/>
      <c r="BB390" s="196">
        <v>109900</v>
      </c>
      <c r="BC390" s="197">
        <f>IF(C390="arrendamiento",BB390/Costo!$C$27,'Precios R9 (2023)'!BB390)</f>
        <v>109900</v>
      </c>
      <c r="BD390" s="197">
        <f t="shared" si="98"/>
        <v>20881</v>
      </c>
      <c r="BE390" s="197">
        <f t="shared" si="99"/>
        <v>0</v>
      </c>
    </row>
    <row r="391" spans="1:57" s="181" customFormat="1" ht="18.75" customHeight="1">
      <c r="A391" s="178">
        <v>362</v>
      </c>
      <c r="B391" s="179" t="s">
        <v>296</v>
      </c>
      <c r="C391" s="178" t="s">
        <v>369</v>
      </c>
      <c r="D391" s="183">
        <v>33537</v>
      </c>
      <c r="E391" s="183">
        <v>1007673</v>
      </c>
      <c r="F391" s="183">
        <v>538344</v>
      </c>
      <c r="G391" s="183">
        <v>897607</v>
      </c>
      <c r="H391" s="183">
        <v>38328</v>
      </c>
      <c r="I391" s="183">
        <v>1819321</v>
      </c>
      <c r="J391" s="183">
        <v>1068758</v>
      </c>
      <c r="K391" s="183">
        <v>1802202</v>
      </c>
      <c r="L391" s="183">
        <v>654965</v>
      </c>
      <c r="M391" s="183">
        <v>141287</v>
      </c>
      <c r="N391" s="183">
        <v>600504</v>
      </c>
      <c r="O391" s="183">
        <v>920344</v>
      </c>
      <c r="P391" s="183">
        <v>1233207</v>
      </c>
      <c r="Q391" s="183">
        <v>1796662</v>
      </c>
      <c r="R391" s="183">
        <v>502253</v>
      </c>
      <c r="S391" s="183">
        <v>728945</v>
      </c>
      <c r="T391" s="183">
        <v>723787</v>
      </c>
      <c r="U391" s="183">
        <v>1514394</v>
      </c>
      <c r="V391" s="183">
        <v>1151880</v>
      </c>
      <c r="W391" s="183">
        <v>892517</v>
      </c>
      <c r="X391" s="183">
        <v>1414000</v>
      </c>
      <c r="Y391" s="183">
        <v>865368</v>
      </c>
      <c r="Z391" s="183">
        <v>814464</v>
      </c>
      <c r="AA391" s="183">
        <v>1018430</v>
      </c>
      <c r="AB391" s="183">
        <v>1848008</v>
      </c>
      <c r="AC391" s="183">
        <v>1850058</v>
      </c>
      <c r="AD391" s="183">
        <v>712656</v>
      </c>
      <c r="AG391" s="226">
        <f t="shared" si="85"/>
        <v>1850058</v>
      </c>
      <c r="AH391" s="226">
        <f t="shared" si="86"/>
        <v>33537</v>
      </c>
      <c r="AI391" s="226">
        <f t="shared" si="92"/>
        <v>26829.599999999999</v>
      </c>
      <c r="AJ391" s="227">
        <f t="shared" si="87"/>
        <v>0.81010567143473922</v>
      </c>
      <c r="AK391" s="226">
        <f t="shared" si="93"/>
        <v>25152.75</v>
      </c>
      <c r="AL391" s="227">
        <f t="shared" si="88"/>
        <v>0.82197406697006803</v>
      </c>
      <c r="AN391" s="210" t="b">
        <f t="shared" si="94"/>
        <v>0</v>
      </c>
      <c r="AO391" s="210" t="b">
        <f t="shared" si="100"/>
        <v>0</v>
      </c>
      <c r="AP391" s="211">
        <f t="shared" si="95"/>
        <v>69</v>
      </c>
      <c r="AQ391" s="242">
        <f t="shared" si="96"/>
        <v>9898</v>
      </c>
      <c r="AR391" s="178">
        <v>362</v>
      </c>
      <c r="AS391" s="243">
        <v>0</v>
      </c>
      <c r="AT391" s="242">
        <f t="shared" si="89"/>
        <v>0</v>
      </c>
      <c r="AU391" s="178">
        <v>362</v>
      </c>
      <c r="AV391" s="244">
        <f t="shared" si="90"/>
        <v>26829.599999999999</v>
      </c>
      <c r="AW391" s="244">
        <f t="shared" si="97"/>
        <v>0</v>
      </c>
      <c r="AX391" s="213">
        <f t="shared" si="91"/>
        <v>0</v>
      </c>
      <c r="AZ391" s="194"/>
      <c r="BA391" s="195"/>
      <c r="BB391" s="196">
        <v>124900</v>
      </c>
      <c r="BC391" s="197">
        <f>IF(C391="arrendamiento",BB391/Costo!$C$27,'Precios R9 (2023)'!BB391)</f>
        <v>124900</v>
      </c>
      <c r="BD391" s="197">
        <f t="shared" si="98"/>
        <v>23731</v>
      </c>
      <c r="BE391" s="197">
        <f t="shared" si="99"/>
        <v>0</v>
      </c>
    </row>
    <row r="392" spans="1:57" s="181" customFormat="1" ht="18.75" customHeight="1">
      <c r="A392" s="178">
        <v>363</v>
      </c>
      <c r="B392" s="179" t="s">
        <v>297</v>
      </c>
      <c r="C392" s="178" t="s">
        <v>425</v>
      </c>
      <c r="D392" s="183">
        <v>14253</v>
      </c>
      <c r="E392" s="183">
        <v>103731</v>
      </c>
      <c r="F392" s="183">
        <v>23755</v>
      </c>
      <c r="G392" s="183">
        <v>65044</v>
      </c>
      <c r="H392" s="183">
        <v>16289</v>
      </c>
      <c r="I392" s="183">
        <v>62484</v>
      </c>
      <c r="J392" s="183">
        <v>65610</v>
      </c>
      <c r="K392" s="183">
        <v>124642</v>
      </c>
      <c r="L392" s="183">
        <v>39592</v>
      </c>
      <c r="M392" s="183">
        <v>39592</v>
      </c>
      <c r="N392" s="183">
        <v>31662</v>
      </c>
      <c r="O392" s="183">
        <v>46605</v>
      </c>
      <c r="P392" s="183">
        <v>67872</v>
      </c>
      <c r="Q392" s="183">
        <v>61705</v>
      </c>
      <c r="R392" s="183">
        <v>24321</v>
      </c>
      <c r="S392" s="183">
        <v>22511</v>
      </c>
      <c r="T392" s="183">
        <v>155421</v>
      </c>
      <c r="U392" s="183">
        <v>79926</v>
      </c>
      <c r="V392" s="183">
        <v>42857</v>
      </c>
      <c r="W392" s="183">
        <v>19796</v>
      </c>
      <c r="X392" s="183">
        <v>58917</v>
      </c>
      <c r="Y392" s="183">
        <v>51583</v>
      </c>
      <c r="Z392" s="183">
        <v>322392</v>
      </c>
      <c r="AA392" s="183">
        <v>31764</v>
      </c>
      <c r="AB392" s="183">
        <v>63019</v>
      </c>
      <c r="AC392" s="183">
        <v>63540</v>
      </c>
      <c r="AD392" s="183">
        <v>84840</v>
      </c>
      <c r="AG392" s="226">
        <f t="shared" si="85"/>
        <v>322392</v>
      </c>
      <c r="AH392" s="226">
        <f t="shared" si="86"/>
        <v>14253</v>
      </c>
      <c r="AI392" s="226">
        <f t="shared" si="92"/>
        <v>11402.4</v>
      </c>
      <c r="AJ392" s="227">
        <f t="shared" si="87"/>
        <v>0.71200242473226916</v>
      </c>
      <c r="AK392" s="226">
        <f t="shared" si="93"/>
        <v>10689.75</v>
      </c>
      <c r="AL392" s="227">
        <f t="shared" si="88"/>
        <v>0.73000227318650235</v>
      </c>
      <c r="AN392" s="210" t="b">
        <f t="shared" si="94"/>
        <v>0</v>
      </c>
      <c r="AO392" s="210" t="b">
        <f t="shared" si="100"/>
        <v>0</v>
      </c>
      <c r="AP392" s="211">
        <f t="shared" si="95"/>
        <v>69</v>
      </c>
      <c r="AQ392" s="242">
        <f t="shared" si="96"/>
        <v>9898</v>
      </c>
      <c r="AR392" s="178">
        <v>363</v>
      </c>
      <c r="AS392" s="243">
        <v>0</v>
      </c>
      <c r="AT392" s="242">
        <f t="shared" si="89"/>
        <v>0</v>
      </c>
      <c r="AU392" s="178">
        <v>363</v>
      </c>
      <c r="AV392" s="244">
        <f t="shared" si="90"/>
        <v>11402.4</v>
      </c>
      <c r="AW392" s="244">
        <f t="shared" si="97"/>
        <v>0</v>
      </c>
      <c r="AX392" s="213">
        <f t="shared" si="91"/>
        <v>0</v>
      </c>
      <c r="AZ392" s="194"/>
      <c r="BA392" s="195"/>
      <c r="BB392" s="196">
        <v>420000</v>
      </c>
      <c r="BC392" s="197">
        <f>IF(C392="arrendamiento",BB392/Costo!$C$27,'Precios R9 (2023)'!BB392)</f>
        <v>70000</v>
      </c>
      <c r="BD392" s="197">
        <f t="shared" si="98"/>
        <v>13300</v>
      </c>
      <c r="BE392" s="197">
        <f t="shared" si="99"/>
        <v>0</v>
      </c>
    </row>
    <row r="393" spans="1:57" s="181" customFormat="1" ht="18.75" customHeight="1">
      <c r="A393" s="178">
        <v>364</v>
      </c>
      <c r="B393" s="179" t="s">
        <v>297</v>
      </c>
      <c r="C393" s="178" t="s">
        <v>369</v>
      </c>
      <c r="D393" s="183">
        <v>14253</v>
      </c>
      <c r="E393" s="183">
        <v>622386</v>
      </c>
      <c r="F393" s="183">
        <v>570125</v>
      </c>
      <c r="G393" s="183">
        <v>520352</v>
      </c>
      <c r="H393" s="183">
        <v>16289</v>
      </c>
      <c r="I393" s="183">
        <v>1213210</v>
      </c>
      <c r="J393" s="183">
        <v>839350</v>
      </c>
      <c r="K393" s="183">
        <v>931282</v>
      </c>
      <c r="L393" s="183">
        <v>509040</v>
      </c>
      <c r="M393" s="183">
        <v>475104</v>
      </c>
      <c r="N393" s="183">
        <v>307760</v>
      </c>
      <c r="O393" s="183">
        <v>499085</v>
      </c>
      <c r="P393" s="183">
        <v>967176</v>
      </c>
      <c r="Q393" s="183">
        <v>1198098</v>
      </c>
      <c r="R393" s="183">
        <v>583699</v>
      </c>
      <c r="S393" s="183">
        <v>809147</v>
      </c>
      <c r="T393" s="183">
        <v>621685</v>
      </c>
      <c r="U393" s="183">
        <v>841330</v>
      </c>
      <c r="V393" s="183">
        <v>768127</v>
      </c>
      <c r="W393" s="183">
        <v>475104</v>
      </c>
      <c r="X393" s="183">
        <v>707000</v>
      </c>
      <c r="Y393" s="183">
        <v>802247</v>
      </c>
      <c r="Z393" s="183">
        <v>967176</v>
      </c>
      <c r="AA393" s="183">
        <v>569107</v>
      </c>
      <c r="AB393" s="183">
        <v>1230451</v>
      </c>
      <c r="AC393" s="183">
        <v>1233706</v>
      </c>
      <c r="AD393" s="183">
        <v>339360</v>
      </c>
      <c r="AG393" s="226">
        <f t="shared" si="85"/>
        <v>1233706</v>
      </c>
      <c r="AH393" s="226">
        <f t="shared" si="86"/>
        <v>14253</v>
      </c>
      <c r="AI393" s="226">
        <f t="shared" si="92"/>
        <v>11402.4</v>
      </c>
      <c r="AJ393" s="227">
        <f t="shared" si="87"/>
        <v>0.97600020206102245</v>
      </c>
      <c r="AK393" s="226">
        <f t="shared" si="93"/>
        <v>10689.75</v>
      </c>
      <c r="AL393" s="227">
        <f t="shared" si="88"/>
        <v>0.97750018943220851</v>
      </c>
      <c r="AN393" s="210" t="b">
        <f t="shared" si="94"/>
        <v>0</v>
      </c>
      <c r="AO393" s="210" t="b">
        <f t="shared" si="100"/>
        <v>0</v>
      </c>
      <c r="AP393" s="211">
        <f t="shared" si="95"/>
        <v>69</v>
      </c>
      <c r="AQ393" s="242">
        <f t="shared" si="96"/>
        <v>9898</v>
      </c>
      <c r="AR393" s="178">
        <v>364</v>
      </c>
      <c r="AS393" s="243">
        <v>0</v>
      </c>
      <c r="AT393" s="242">
        <f t="shared" si="89"/>
        <v>0</v>
      </c>
      <c r="AU393" s="178">
        <v>364</v>
      </c>
      <c r="AV393" s="244">
        <f t="shared" si="90"/>
        <v>11402.4</v>
      </c>
      <c r="AW393" s="244">
        <f t="shared" si="97"/>
        <v>0</v>
      </c>
      <c r="AX393" s="213">
        <f t="shared" si="91"/>
        <v>0</v>
      </c>
      <c r="AZ393" s="194"/>
      <c r="BA393" s="195"/>
      <c r="BB393" s="196">
        <v>420000</v>
      </c>
      <c r="BC393" s="197">
        <f>IF(C393="arrendamiento",BB393/Costo!$C$27,'Precios R9 (2023)'!BB393)</f>
        <v>420000</v>
      </c>
      <c r="BD393" s="197">
        <f t="shared" si="98"/>
        <v>79800</v>
      </c>
      <c r="BE393" s="197">
        <f t="shared" si="99"/>
        <v>0</v>
      </c>
    </row>
    <row r="394" spans="1:57" s="181" customFormat="1" ht="18.75" customHeight="1">
      <c r="A394" s="178">
        <v>365</v>
      </c>
      <c r="B394" s="179" t="s">
        <v>298</v>
      </c>
      <c r="C394" s="178" t="s">
        <v>425</v>
      </c>
      <c r="D394" s="183">
        <v>17420</v>
      </c>
      <c r="E394" s="183">
        <v>128429</v>
      </c>
      <c r="F394" s="183">
        <v>29034</v>
      </c>
      <c r="G394" s="183">
        <v>69923</v>
      </c>
      <c r="H394" s="183">
        <v>19909</v>
      </c>
      <c r="I394" s="183">
        <v>65090</v>
      </c>
      <c r="J394" s="183">
        <v>73528</v>
      </c>
      <c r="K394" s="183">
        <v>152340</v>
      </c>
      <c r="L394" s="183">
        <v>50904</v>
      </c>
      <c r="M394" s="183">
        <v>51846</v>
      </c>
      <c r="N394" s="183">
        <v>35465</v>
      </c>
      <c r="O394" s="183">
        <v>48868</v>
      </c>
      <c r="P394" s="183">
        <v>75315</v>
      </c>
      <c r="Q394" s="183">
        <v>64280</v>
      </c>
      <c r="R394" s="183">
        <v>26566</v>
      </c>
      <c r="S394" s="183">
        <v>24321</v>
      </c>
      <c r="T394" s="183">
        <v>186648</v>
      </c>
      <c r="U394" s="183">
        <v>92547</v>
      </c>
      <c r="V394" s="183">
        <v>44646</v>
      </c>
      <c r="W394" s="183">
        <v>22044</v>
      </c>
      <c r="X394" s="183">
        <v>131804</v>
      </c>
      <c r="Y394" s="183">
        <v>61764</v>
      </c>
      <c r="Z394" s="183">
        <v>350672</v>
      </c>
      <c r="AA394" s="183">
        <v>39705</v>
      </c>
      <c r="AB394" s="183">
        <v>65745</v>
      </c>
      <c r="AC394" s="183">
        <v>66191</v>
      </c>
      <c r="AD394" s="183">
        <v>113968</v>
      </c>
      <c r="AG394" s="226">
        <f t="shared" si="85"/>
        <v>350672</v>
      </c>
      <c r="AH394" s="226">
        <f t="shared" si="86"/>
        <v>17420</v>
      </c>
      <c r="AI394" s="226">
        <f t="shared" si="92"/>
        <v>13936</v>
      </c>
      <c r="AJ394" s="227">
        <f t="shared" si="87"/>
        <v>0.73120395016008954</v>
      </c>
      <c r="AK394" s="226">
        <f t="shared" si="93"/>
        <v>13065</v>
      </c>
      <c r="AL394" s="227">
        <f t="shared" si="88"/>
        <v>0.74800370327508392</v>
      </c>
      <c r="AN394" s="210" t="b">
        <f t="shared" si="94"/>
        <v>0</v>
      </c>
      <c r="AO394" s="210" t="b">
        <f t="shared" si="100"/>
        <v>0</v>
      </c>
      <c r="AP394" s="211">
        <f t="shared" si="95"/>
        <v>69</v>
      </c>
      <c r="AQ394" s="242">
        <f t="shared" si="96"/>
        <v>9898</v>
      </c>
      <c r="AR394" s="178">
        <v>365</v>
      </c>
      <c r="AS394" s="243">
        <v>0</v>
      </c>
      <c r="AT394" s="242">
        <f t="shared" si="89"/>
        <v>0</v>
      </c>
      <c r="AU394" s="178">
        <v>365</v>
      </c>
      <c r="AV394" s="244">
        <f t="shared" si="90"/>
        <v>13936</v>
      </c>
      <c r="AW394" s="244">
        <f t="shared" si="97"/>
        <v>0</v>
      </c>
      <c r="AX394" s="213">
        <f t="shared" si="91"/>
        <v>0</v>
      </c>
      <c r="AZ394" s="194"/>
      <c r="BA394" s="195"/>
      <c r="BB394" s="196">
        <v>550000</v>
      </c>
      <c r="BC394" s="197">
        <f>IF(C394="arrendamiento",BB394/Costo!$C$27,'Precios R9 (2023)'!BB394)</f>
        <v>91666.666666666672</v>
      </c>
      <c r="BD394" s="197">
        <f t="shared" si="98"/>
        <v>17416.666666666668</v>
      </c>
      <c r="BE394" s="197">
        <f t="shared" si="99"/>
        <v>0</v>
      </c>
    </row>
    <row r="395" spans="1:57" s="181" customFormat="1" ht="18.75" customHeight="1">
      <c r="A395" s="178">
        <v>366</v>
      </c>
      <c r="B395" s="179" t="s">
        <v>298</v>
      </c>
      <c r="C395" s="178" t="s">
        <v>369</v>
      </c>
      <c r="D395" s="183">
        <v>17420</v>
      </c>
      <c r="E395" s="183">
        <v>770573</v>
      </c>
      <c r="F395" s="183">
        <v>696819</v>
      </c>
      <c r="G395" s="183">
        <v>559378</v>
      </c>
      <c r="H395" s="183">
        <v>19909</v>
      </c>
      <c r="I395" s="183">
        <v>1343999</v>
      </c>
      <c r="J395" s="183">
        <v>922494</v>
      </c>
      <c r="K395" s="183">
        <v>1138233</v>
      </c>
      <c r="L395" s="183">
        <v>613110</v>
      </c>
      <c r="M395" s="183">
        <v>622160</v>
      </c>
      <c r="N395" s="183">
        <v>344718</v>
      </c>
      <c r="O395" s="183">
        <v>544333</v>
      </c>
      <c r="P395" s="183">
        <v>975094</v>
      </c>
      <c r="Q395" s="183">
        <v>1327258</v>
      </c>
      <c r="R395" s="183">
        <v>637590</v>
      </c>
      <c r="S395" s="183">
        <v>874757</v>
      </c>
      <c r="T395" s="183">
        <v>746592</v>
      </c>
      <c r="U395" s="183">
        <v>912002</v>
      </c>
      <c r="V395" s="183">
        <v>850935</v>
      </c>
      <c r="W395" s="183">
        <v>529062</v>
      </c>
      <c r="X395" s="183">
        <v>766388</v>
      </c>
      <c r="Y395" s="183">
        <v>877585</v>
      </c>
      <c r="Z395" s="183">
        <v>1052016</v>
      </c>
      <c r="AA395" s="183">
        <v>688222</v>
      </c>
      <c r="AB395" s="183">
        <v>1355494</v>
      </c>
      <c r="AC395" s="183">
        <v>1366705</v>
      </c>
      <c r="AD395" s="183">
        <v>455874</v>
      </c>
      <c r="AG395" s="226">
        <f t="shared" si="85"/>
        <v>1366705</v>
      </c>
      <c r="AH395" s="226">
        <f t="shared" si="86"/>
        <v>17420</v>
      </c>
      <c r="AI395" s="226">
        <f t="shared" si="92"/>
        <v>13936</v>
      </c>
      <c r="AJ395" s="227">
        <f t="shared" si="87"/>
        <v>0.97760061720457758</v>
      </c>
      <c r="AK395" s="226">
        <f t="shared" si="93"/>
        <v>13065</v>
      </c>
      <c r="AL395" s="227">
        <f t="shared" si="88"/>
        <v>0.97900057862929146</v>
      </c>
      <c r="AN395" s="210" t="b">
        <f t="shared" si="94"/>
        <v>0</v>
      </c>
      <c r="AO395" s="210" t="b">
        <f t="shared" si="100"/>
        <v>0</v>
      </c>
      <c r="AP395" s="211">
        <f t="shared" si="95"/>
        <v>69</v>
      </c>
      <c r="AQ395" s="242">
        <f t="shared" si="96"/>
        <v>9898</v>
      </c>
      <c r="AR395" s="178">
        <v>366</v>
      </c>
      <c r="AS395" s="243">
        <v>0</v>
      </c>
      <c r="AT395" s="242">
        <f t="shared" si="89"/>
        <v>0</v>
      </c>
      <c r="AU395" s="178">
        <v>366</v>
      </c>
      <c r="AV395" s="244">
        <f t="shared" si="90"/>
        <v>13936</v>
      </c>
      <c r="AW395" s="244">
        <f t="shared" si="97"/>
        <v>0</v>
      </c>
      <c r="AX395" s="213">
        <f t="shared" si="91"/>
        <v>0</v>
      </c>
      <c r="AZ395" s="194"/>
      <c r="BA395" s="195"/>
      <c r="BB395" s="196">
        <v>550000</v>
      </c>
      <c r="BC395" s="197">
        <f>IF(C395="arrendamiento",BB395/Costo!$C$27,'Precios R9 (2023)'!BB395)</f>
        <v>550000</v>
      </c>
      <c r="BD395" s="197">
        <f t="shared" si="98"/>
        <v>104500</v>
      </c>
      <c r="BE395" s="197">
        <f t="shared" si="99"/>
        <v>0</v>
      </c>
    </row>
    <row r="396" spans="1:57" s="181" customFormat="1" ht="18.75" customHeight="1">
      <c r="A396" s="178">
        <v>367</v>
      </c>
      <c r="B396" s="179" t="s">
        <v>299</v>
      </c>
      <c r="C396" s="178" t="s">
        <v>425</v>
      </c>
      <c r="D396" s="183">
        <v>20984</v>
      </c>
      <c r="E396" s="183">
        <v>158066</v>
      </c>
      <c r="F396" s="183">
        <v>34313</v>
      </c>
      <c r="G396" s="183">
        <v>74801</v>
      </c>
      <c r="H396" s="183">
        <v>23981</v>
      </c>
      <c r="I396" s="183">
        <v>72901</v>
      </c>
      <c r="J396" s="183">
        <v>89365</v>
      </c>
      <c r="K396" s="183">
        <v>196195</v>
      </c>
      <c r="L396" s="183">
        <v>58822</v>
      </c>
      <c r="M396" s="183">
        <v>59388</v>
      </c>
      <c r="N396" s="183">
        <v>42420</v>
      </c>
      <c r="O396" s="183">
        <v>53393</v>
      </c>
      <c r="P396" s="183">
        <v>78618</v>
      </c>
      <c r="Q396" s="183">
        <v>71993</v>
      </c>
      <c r="R396" s="183">
        <v>29920</v>
      </c>
      <c r="S396" s="183">
        <v>27036</v>
      </c>
      <c r="T396" s="183">
        <v>213797</v>
      </c>
      <c r="U396" s="183">
        <v>103064</v>
      </c>
      <c r="V396" s="183">
        <v>50003</v>
      </c>
      <c r="W396" s="183">
        <v>28082</v>
      </c>
      <c r="X396" s="183">
        <v>156981</v>
      </c>
      <c r="Y396" s="183">
        <v>64139</v>
      </c>
      <c r="Z396" s="183">
        <v>373296</v>
      </c>
      <c r="AA396" s="183">
        <v>44999</v>
      </c>
      <c r="AB396" s="183">
        <v>73551</v>
      </c>
      <c r="AC396" s="183">
        <v>74133</v>
      </c>
      <c r="AD396" s="183">
        <v>136649</v>
      </c>
      <c r="AG396" s="226">
        <f t="shared" si="85"/>
        <v>373296</v>
      </c>
      <c r="AH396" s="226">
        <f t="shared" si="86"/>
        <v>20984</v>
      </c>
      <c r="AI396" s="226">
        <f t="shared" si="92"/>
        <v>16787.2</v>
      </c>
      <c r="AJ396" s="227">
        <f t="shared" si="87"/>
        <v>0.71733010035697453</v>
      </c>
      <c r="AK396" s="226">
        <f t="shared" si="93"/>
        <v>15738</v>
      </c>
      <c r="AL396" s="227">
        <f t="shared" si="88"/>
        <v>0.73499696908466361</v>
      </c>
      <c r="AN396" s="210" t="b">
        <f t="shared" si="94"/>
        <v>0</v>
      </c>
      <c r="AO396" s="210" t="b">
        <f t="shared" si="100"/>
        <v>0</v>
      </c>
      <c r="AP396" s="211">
        <f t="shared" si="95"/>
        <v>69</v>
      </c>
      <c r="AQ396" s="242">
        <f t="shared" si="96"/>
        <v>9898</v>
      </c>
      <c r="AR396" s="178">
        <v>367</v>
      </c>
      <c r="AS396" s="243">
        <v>0</v>
      </c>
      <c r="AT396" s="242">
        <f t="shared" si="89"/>
        <v>0</v>
      </c>
      <c r="AU396" s="178">
        <v>367</v>
      </c>
      <c r="AV396" s="244">
        <f t="shared" si="90"/>
        <v>16787.2</v>
      </c>
      <c r="AW396" s="244">
        <f t="shared" si="97"/>
        <v>0</v>
      </c>
      <c r="AX396" s="213">
        <f t="shared" si="91"/>
        <v>0</v>
      </c>
      <c r="AZ396" s="194"/>
      <c r="BA396" s="195"/>
      <c r="BB396" s="196">
        <v>630000</v>
      </c>
      <c r="BC396" s="197">
        <f>IF(C396="arrendamiento",BB396/Costo!$C$27,'Precios R9 (2023)'!BB396)</f>
        <v>105000</v>
      </c>
      <c r="BD396" s="197">
        <f t="shared" si="98"/>
        <v>19950</v>
      </c>
      <c r="BE396" s="197">
        <f t="shared" si="99"/>
        <v>0</v>
      </c>
    </row>
    <row r="397" spans="1:57" s="181" customFormat="1" ht="18.75" customHeight="1">
      <c r="A397" s="178">
        <v>368</v>
      </c>
      <c r="B397" s="179" t="s">
        <v>299</v>
      </c>
      <c r="C397" s="178" t="s">
        <v>369</v>
      </c>
      <c r="D397" s="183">
        <v>20984</v>
      </c>
      <c r="E397" s="183">
        <v>948398</v>
      </c>
      <c r="F397" s="183">
        <v>823514</v>
      </c>
      <c r="G397" s="183">
        <v>598405</v>
      </c>
      <c r="H397" s="183">
        <v>23981</v>
      </c>
      <c r="I397" s="183">
        <v>1422198</v>
      </c>
      <c r="J397" s="183">
        <v>1007673</v>
      </c>
      <c r="K397" s="183">
        <v>1465906</v>
      </c>
      <c r="L397" s="183">
        <v>661752</v>
      </c>
      <c r="M397" s="183">
        <v>712656</v>
      </c>
      <c r="N397" s="183">
        <v>412322</v>
      </c>
      <c r="O397" s="183">
        <v>612205</v>
      </c>
      <c r="P397" s="183">
        <v>975094</v>
      </c>
      <c r="Q397" s="183">
        <v>1404484</v>
      </c>
      <c r="R397" s="183">
        <v>718086</v>
      </c>
      <c r="S397" s="183">
        <v>973171</v>
      </c>
      <c r="T397" s="183">
        <v>855187</v>
      </c>
      <c r="U397" s="183">
        <v>1093729</v>
      </c>
      <c r="V397" s="183">
        <v>900446</v>
      </c>
      <c r="W397" s="183">
        <v>673969</v>
      </c>
      <c r="X397" s="183">
        <v>813050</v>
      </c>
      <c r="Y397" s="183">
        <v>954145</v>
      </c>
      <c r="Z397" s="183">
        <v>1119888</v>
      </c>
      <c r="AA397" s="183">
        <v>774250</v>
      </c>
      <c r="AB397" s="183">
        <v>1444859</v>
      </c>
      <c r="AC397" s="183">
        <v>1446226</v>
      </c>
      <c r="AD397" s="183">
        <v>546596</v>
      </c>
      <c r="AG397" s="226">
        <f t="shared" si="85"/>
        <v>1465906</v>
      </c>
      <c r="AH397" s="226">
        <f t="shared" si="86"/>
        <v>20984</v>
      </c>
      <c r="AI397" s="226">
        <f t="shared" si="92"/>
        <v>16787.2</v>
      </c>
      <c r="AJ397" s="227">
        <f t="shared" si="87"/>
        <v>0.9764441750297479</v>
      </c>
      <c r="AK397" s="226">
        <f t="shared" si="93"/>
        <v>15738</v>
      </c>
      <c r="AL397" s="227">
        <f t="shared" si="88"/>
        <v>0.97791641409038865</v>
      </c>
      <c r="AN397" s="210" t="b">
        <f t="shared" si="94"/>
        <v>0</v>
      </c>
      <c r="AO397" s="210" t="b">
        <f t="shared" si="100"/>
        <v>0</v>
      </c>
      <c r="AP397" s="211">
        <f t="shared" si="95"/>
        <v>69</v>
      </c>
      <c r="AQ397" s="242">
        <f t="shared" si="96"/>
        <v>9898</v>
      </c>
      <c r="AR397" s="178">
        <v>368</v>
      </c>
      <c r="AS397" s="243">
        <v>0</v>
      </c>
      <c r="AT397" s="242">
        <f t="shared" si="89"/>
        <v>0</v>
      </c>
      <c r="AU397" s="178">
        <v>368</v>
      </c>
      <c r="AV397" s="244">
        <f t="shared" si="90"/>
        <v>16787.2</v>
      </c>
      <c r="AW397" s="244">
        <f t="shared" si="97"/>
        <v>0</v>
      </c>
      <c r="AX397" s="213">
        <f t="shared" si="91"/>
        <v>0</v>
      </c>
      <c r="AZ397" s="194"/>
      <c r="BA397" s="195"/>
      <c r="BB397" s="196">
        <v>630000</v>
      </c>
      <c r="BC397" s="197">
        <f>IF(C397="arrendamiento",BB397/Costo!$C$27,'Precios R9 (2023)'!BB397)</f>
        <v>630000</v>
      </c>
      <c r="BD397" s="197">
        <f t="shared" si="98"/>
        <v>119700</v>
      </c>
      <c r="BE397" s="197">
        <f t="shared" si="99"/>
        <v>0</v>
      </c>
    </row>
    <row r="398" spans="1:57" s="181" customFormat="1" ht="18.75" customHeight="1">
      <c r="A398" s="178">
        <v>369</v>
      </c>
      <c r="B398" s="179" t="s">
        <v>459</v>
      </c>
      <c r="C398" s="178" t="s">
        <v>369</v>
      </c>
      <c r="D398" s="183">
        <v>178164</v>
      </c>
      <c r="E398" s="183">
        <v>7246354</v>
      </c>
      <c r="F398" s="183">
        <v>3800832</v>
      </c>
      <c r="G398" s="183">
        <v>6374312</v>
      </c>
      <c r="H398" s="183">
        <v>203616</v>
      </c>
      <c r="I398" s="183">
        <v>3592267</v>
      </c>
      <c r="J398" s="183">
        <v>11224332</v>
      </c>
      <c r="K398" s="183">
        <v>11860147</v>
      </c>
      <c r="L398" s="183">
        <v>3503892</v>
      </c>
      <c r="M398" s="183">
        <v>512272</v>
      </c>
      <c r="N398" s="183">
        <v>995804</v>
      </c>
      <c r="O398" s="183">
        <v>6465034</v>
      </c>
      <c r="P398" s="183">
        <v>2547745</v>
      </c>
      <c r="Q398" s="183">
        <v>3547527</v>
      </c>
      <c r="R398" s="183">
        <v>393522</v>
      </c>
      <c r="S398" s="183">
        <v>10934179</v>
      </c>
      <c r="T398" s="183">
        <v>614726</v>
      </c>
      <c r="U398" s="183">
        <v>3701852</v>
      </c>
      <c r="V398" s="183">
        <v>2274397</v>
      </c>
      <c r="W398" s="183">
        <v>3856148</v>
      </c>
      <c r="X398" s="183">
        <v>4206650</v>
      </c>
      <c r="Y398" s="183">
        <v>125631</v>
      </c>
      <c r="Z398" s="183">
        <v>712656</v>
      </c>
      <c r="AA398" s="183">
        <v>3838162</v>
      </c>
      <c r="AB398" s="183">
        <v>3635960</v>
      </c>
      <c r="AC398" s="183">
        <v>3652957</v>
      </c>
      <c r="AD398" s="183">
        <v>418544</v>
      </c>
      <c r="AG398" s="226">
        <f t="shared" si="85"/>
        <v>11860147</v>
      </c>
      <c r="AH398" s="226">
        <f t="shared" si="86"/>
        <v>125631</v>
      </c>
      <c r="AI398" s="226">
        <f t="shared" si="92"/>
        <v>100504.8</v>
      </c>
      <c r="AJ398" s="227">
        <f t="shared" si="87"/>
        <v>0.80380579067370461</v>
      </c>
      <c r="AK398" s="226">
        <f t="shared" si="93"/>
        <v>94223.25</v>
      </c>
      <c r="AL398" s="227">
        <f t="shared" si="88"/>
        <v>0.81606792875659806</v>
      </c>
      <c r="AN398" s="210" t="b">
        <f t="shared" si="94"/>
        <v>0</v>
      </c>
      <c r="AO398" s="210" t="b">
        <f t="shared" si="100"/>
        <v>0</v>
      </c>
      <c r="AP398" s="211">
        <f t="shared" si="95"/>
        <v>69</v>
      </c>
      <c r="AQ398" s="242">
        <f t="shared" si="96"/>
        <v>9898</v>
      </c>
      <c r="AR398" s="178">
        <v>369</v>
      </c>
      <c r="AS398" s="243">
        <v>0</v>
      </c>
      <c r="AT398" s="242">
        <f t="shared" si="89"/>
        <v>0</v>
      </c>
      <c r="AU398" s="178">
        <v>369</v>
      </c>
      <c r="AV398" s="244">
        <f t="shared" si="90"/>
        <v>100504.8</v>
      </c>
      <c r="AW398" s="244">
        <f t="shared" si="97"/>
        <v>0</v>
      </c>
      <c r="AX398" s="213">
        <f t="shared" si="91"/>
        <v>0</v>
      </c>
      <c r="AZ398" s="194"/>
      <c r="BA398" s="195"/>
      <c r="BB398" s="196">
        <v>452857</v>
      </c>
      <c r="BC398" s="197">
        <f>IF(C398="arrendamiento",BB398/Costo!$C$27,'Precios R9 (2023)'!BB398)</f>
        <v>452857</v>
      </c>
      <c r="BD398" s="197">
        <f t="shared" si="98"/>
        <v>86042.83</v>
      </c>
      <c r="BE398" s="197">
        <f t="shared" si="99"/>
        <v>0</v>
      </c>
    </row>
    <row r="399" spans="1:57" s="181" customFormat="1" ht="18.75" customHeight="1">
      <c r="A399" s="178">
        <v>370</v>
      </c>
      <c r="B399" s="179" t="s">
        <v>300</v>
      </c>
      <c r="C399" s="178" t="s">
        <v>425</v>
      </c>
      <c r="D399" s="183">
        <v>21776</v>
      </c>
      <c r="E399" s="183">
        <v>86443</v>
      </c>
      <c r="F399" s="183">
        <v>25088</v>
      </c>
      <c r="G399" s="183">
        <v>70735</v>
      </c>
      <c r="H399" s="183">
        <v>24886</v>
      </c>
      <c r="I399" s="183">
        <v>255429</v>
      </c>
      <c r="J399" s="183">
        <v>88234</v>
      </c>
      <c r="K399" s="183">
        <v>125628</v>
      </c>
      <c r="L399" s="183">
        <v>36764</v>
      </c>
      <c r="M399" s="183">
        <v>26133</v>
      </c>
      <c r="N399" s="183">
        <v>24549</v>
      </c>
      <c r="O399" s="183">
        <v>48868</v>
      </c>
      <c r="P399" s="183">
        <v>99792</v>
      </c>
      <c r="Q399" s="183">
        <v>81493</v>
      </c>
      <c r="R399" s="183">
        <v>18099</v>
      </c>
      <c r="S399" s="183">
        <v>44230</v>
      </c>
      <c r="T399" s="183">
        <v>104539</v>
      </c>
      <c r="U399" s="183">
        <v>94651</v>
      </c>
      <c r="V399" s="183">
        <v>56601</v>
      </c>
      <c r="W399" s="183">
        <v>20262</v>
      </c>
      <c r="X399" s="183">
        <v>65072</v>
      </c>
      <c r="Y399" s="183">
        <v>32579</v>
      </c>
      <c r="Z399" s="183">
        <v>214928</v>
      </c>
      <c r="AA399" s="183">
        <v>42352</v>
      </c>
      <c r="AB399" s="183">
        <v>83460</v>
      </c>
      <c r="AC399" s="183">
        <v>83914</v>
      </c>
      <c r="AD399" s="183">
        <v>74942</v>
      </c>
      <c r="AG399" s="226">
        <f t="shared" si="85"/>
        <v>255429</v>
      </c>
      <c r="AH399" s="226">
        <f t="shared" si="86"/>
        <v>18099</v>
      </c>
      <c r="AI399" s="226">
        <f t="shared" si="92"/>
        <v>14479.2</v>
      </c>
      <c r="AJ399" s="227">
        <f t="shared" si="87"/>
        <v>0.44594191252439441</v>
      </c>
      <c r="AK399" s="226">
        <f t="shared" si="93"/>
        <v>13574.25</v>
      </c>
      <c r="AL399" s="227">
        <f t="shared" si="88"/>
        <v>0.48057054299161983</v>
      </c>
      <c r="AN399" s="210" t="b">
        <f t="shared" si="94"/>
        <v>0</v>
      </c>
      <c r="AO399" s="210" t="b">
        <f t="shared" si="100"/>
        <v>0</v>
      </c>
      <c r="AP399" s="211">
        <f t="shared" si="95"/>
        <v>69</v>
      </c>
      <c r="AQ399" s="242">
        <f t="shared" si="96"/>
        <v>9898</v>
      </c>
      <c r="AR399" s="178">
        <v>370</v>
      </c>
      <c r="AS399" s="243">
        <v>0</v>
      </c>
      <c r="AT399" s="242">
        <f t="shared" si="89"/>
        <v>0</v>
      </c>
      <c r="AU399" s="178">
        <v>370</v>
      </c>
      <c r="AV399" s="244">
        <f t="shared" si="90"/>
        <v>14479.2</v>
      </c>
      <c r="AW399" s="244">
        <f t="shared" si="97"/>
        <v>0</v>
      </c>
      <c r="AX399" s="213">
        <f t="shared" si="91"/>
        <v>0</v>
      </c>
      <c r="AZ399" s="194"/>
      <c r="BA399" s="195"/>
      <c r="BB399" s="196">
        <v>277227</v>
      </c>
      <c r="BC399" s="197">
        <f>IF(C399="arrendamiento",BB399/Costo!$C$27,'Precios R9 (2023)'!BB399)</f>
        <v>46204.5</v>
      </c>
      <c r="BD399" s="197">
        <f t="shared" si="98"/>
        <v>8778.8549999999996</v>
      </c>
      <c r="BE399" s="197">
        <f t="shared" si="99"/>
        <v>0</v>
      </c>
    </row>
    <row r="400" spans="1:57" s="181" customFormat="1" ht="18.75" customHeight="1">
      <c r="A400" s="178">
        <v>371</v>
      </c>
      <c r="B400" s="179" t="s">
        <v>300</v>
      </c>
      <c r="C400" s="178" t="s">
        <v>369</v>
      </c>
      <c r="D400" s="183">
        <v>21776</v>
      </c>
      <c r="E400" s="183">
        <v>518655</v>
      </c>
      <c r="F400" s="183">
        <v>351231</v>
      </c>
      <c r="G400" s="183">
        <v>565883</v>
      </c>
      <c r="H400" s="183">
        <v>24886</v>
      </c>
      <c r="I400" s="183">
        <v>2615112</v>
      </c>
      <c r="J400" s="183">
        <v>880752</v>
      </c>
      <c r="K400" s="183">
        <v>824160</v>
      </c>
      <c r="L400" s="183">
        <v>367640</v>
      </c>
      <c r="M400" s="183">
        <v>313599</v>
      </c>
      <c r="N400" s="183">
        <v>238615</v>
      </c>
      <c r="O400" s="183">
        <v>397277</v>
      </c>
      <c r="P400" s="183">
        <v>518090</v>
      </c>
      <c r="Q400" s="183">
        <v>2582541</v>
      </c>
      <c r="R400" s="183">
        <v>434381</v>
      </c>
      <c r="S400" s="183">
        <v>530193</v>
      </c>
      <c r="T400" s="183">
        <v>418154</v>
      </c>
      <c r="U400" s="183">
        <v>757197</v>
      </c>
      <c r="V400" s="183">
        <v>1655724</v>
      </c>
      <c r="W400" s="183">
        <v>486303</v>
      </c>
      <c r="X400" s="183">
        <v>725415</v>
      </c>
      <c r="Y400" s="183">
        <v>337134</v>
      </c>
      <c r="Z400" s="183">
        <v>644784</v>
      </c>
      <c r="AA400" s="183">
        <v>721626</v>
      </c>
      <c r="AB400" s="183">
        <v>2648411</v>
      </c>
      <c r="AC400" s="183">
        <v>2659294</v>
      </c>
      <c r="AD400" s="183">
        <v>299768</v>
      </c>
      <c r="AG400" s="226">
        <f t="shared" si="85"/>
        <v>2659294</v>
      </c>
      <c r="AH400" s="226">
        <f t="shared" si="86"/>
        <v>21776</v>
      </c>
      <c r="AI400" s="226">
        <f t="shared" si="92"/>
        <v>17420.8</v>
      </c>
      <c r="AJ400" s="227">
        <f t="shared" si="87"/>
        <v>0.94444880245153839</v>
      </c>
      <c r="AK400" s="226">
        <f t="shared" si="93"/>
        <v>16332</v>
      </c>
      <c r="AL400" s="227">
        <f t="shared" si="88"/>
        <v>0.94792075229831729</v>
      </c>
      <c r="AN400" s="210" t="b">
        <f t="shared" si="94"/>
        <v>0</v>
      </c>
      <c r="AO400" s="210" t="b">
        <f t="shared" si="100"/>
        <v>0</v>
      </c>
      <c r="AP400" s="211">
        <f t="shared" si="95"/>
        <v>69</v>
      </c>
      <c r="AQ400" s="242">
        <f t="shared" si="96"/>
        <v>9898</v>
      </c>
      <c r="AR400" s="178">
        <v>371</v>
      </c>
      <c r="AS400" s="243">
        <v>0</v>
      </c>
      <c r="AT400" s="242">
        <f t="shared" si="89"/>
        <v>0</v>
      </c>
      <c r="AU400" s="178">
        <v>371</v>
      </c>
      <c r="AV400" s="244">
        <f t="shared" si="90"/>
        <v>17420.8</v>
      </c>
      <c r="AW400" s="244">
        <f t="shared" si="97"/>
        <v>0</v>
      </c>
      <c r="AX400" s="213">
        <f t="shared" si="91"/>
        <v>0</v>
      </c>
      <c r="AZ400" s="194"/>
      <c r="BA400" s="195"/>
      <c r="BB400" s="196">
        <v>277227</v>
      </c>
      <c r="BC400" s="197">
        <f>IF(C400="arrendamiento",BB400/Costo!$C$27,'Precios R9 (2023)'!BB400)</f>
        <v>277227</v>
      </c>
      <c r="BD400" s="197">
        <f t="shared" si="98"/>
        <v>52673.13</v>
      </c>
      <c r="BE400" s="197">
        <f t="shared" si="99"/>
        <v>0</v>
      </c>
    </row>
    <row r="401" spans="1:57" s="181" customFormat="1" ht="18.75" customHeight="1">
      <c r="A401" s="178">
        <v>372</v>
      </c>
      <c r="B401" s="179" t="s">
        <v>301</v>
      </c>
      <c r="C401" s="178" t="s">
        <v>425</v>
      </c>
      <c r="D401" s="183">
        <v>78722</v>
      </c>
      <c r="E401" s="183">
        <v>167921</v>
      </c>
      <c r="F401" s="183">
        <v>27369</v>
      </c>
      <c r="G401" s="183">
        <v>97550</v>
      </c>
      <c r="H401" s="183">
        <v>89968</v>
      </c>
      <c r="I401" s="183">
        <v>348523</v>
      </c>
      <c r="J401" s="183">
        <v>136875</v>
      </c>
      <c r="K401" s="183">
        <v>160115</v>
      </c>
      <c r="L401" s="183">
        <v>96152</v>
      </c>
      <c r="M401" s="183">
        <v>28510</v>
      </c>
      <c r="N401" s="183">
        <v>141788</v>
      </c>
      <c r="O401" s="183">
        <v>72623</v>
      </c>
      <c r="P401" s="183">
        <v>165551</v>
      </c>
      <c r="Q401" s="183">
        <v>106840</v>
      </c>
      <c r="R401" s="183">
        <v>36990</v>
      </c>
      <c r="S401" s="183">
        <v>166400</v>
      </c>
      <c r="T401" s="183">
        <v>582757</v>
      </c>
      <c r="U401" s="183">
        <v>322510</v>
      </c>
      <c r="V401" s="183">
        <v>74205</v>
      </c>
      <c r="W401" s="183">
        <v>31574</v>
      </c>
      <c r="X401" s="183">
        <v>117833</v>
      </c>
      <c r="Y401" s="183">
        <v>58845</v>
      </c>
      <c r="Z401" s="183">
        <v>712656</v>
      </c>
      <c r="AA401" s="183">
        <v>71469</v>
      </c>
      <c r="AB401" s="183">
        <v>109116</v>
      </c>
      <c r="AC401" s="183">
        <v>110014</v>
      </c>
      <c r="AD401" s="183">
        <v>707000</v>
      </c>
      <c r="AG401" s="226">
        <f t="shared" si="85"/>
        <v>712656</v>
      </c>
      <c r="AH401" s="226">
        <f t="shared" si="86"/>
        <v>27369</v>
      </c>
      <c r="AI401" s="226">
        <f t="shared" si="92"/>
        <v>21895.200000000001</v>
      </c>
      <c r="AJ401" s="227">
        <f t="shared" si="87"/>
        <v>0.23201683619782532</v>
      </c>
      <c r="AK401" s="226">
        <f t="shared" si="93"/>
        <v>20526.75</v>
      </c>
      <c r="AL401" s="227">
        <f t="shared" si="88"/>
        <v>0.28001578393546123</v>
      </c>
      <c r="AN401" s="210" t="b">
        <f t="shared" si="94"/>
        <v>0</v>
      </c>
      <c r="AO401" s="210" t="b">
        <f t="shared" si="100"/>
        <v>0</v>
      </c>
      <c r="AP401" s="211">
        <f t="shared" si="95"/>
        <v>69</v>
      </c>
      <c r="AQ401" s="242">
        <f t="shared" si="96"/>
        <v>9898</v>
      </c>
      <c r="AR401" s="178">
        <v>372</v>
      </c>
      <c r="AS401" s="243">
        <v>0</v>
      </c>
      <c r="AT401" s="242">
        <f t="shared" si="89"/>
        <v>0</v>
      </c>
      <c r="AU401" s="178">
        <v>372</v>
      </c>
      <c r="AV401" s="244">
        <f t="shared" si="90"/>
        <v>21895.200000000001</v>
      </c>
      <c r="AW401" s="244">
        <f t="shared" si="97"/>
        <v>0</v>
      </c>
      <c r="AX401" s="213">
        <f t="shared" si="91"/>
        <v>0</v>
      </c>
      <c r="AZ401" s="194"/>
      <c r="BA401" s="195"/>
      <c r="BB401" s="196">
        <v>302437</v>
      </c>
      <c r="BC401" s="197">
        <f>IF(C401="arrendamiento",BB401/Costo!$C$27,'Precios R9 (2023)'!BB401)</f>
        <v>50406.166666666664</v>
      </c>
      <c r="BD401" s="197">
        <f t="shared" si="98"/>
        <v>9577.1716666666671</v>
      </c>
      <c r="BE401" s="197">
        <f t="shared" si="99"/>
        <v>0</v>
      </c>
    </row>
    <row r="402" spans="1:57" s="181" customFormat="1" ht="18.75" customHeight="1">
      <c r="A402" s="178">
        <v>373</v>
      </c>
      <c r="B402" s="179" t="s">
        <v>301</v>
      </c>
      <c r="C402" s="178" t="s">
        <v>369</v>
      </c>
      <c r="D402" s="183">
        <v>78722</v>
      </c>
      <c r="E402" s="183">
        <v>1007525</v>
      </c>
      <c r="F402" s="183">
        <v>383171</v>
      </c>
      <c r="G402" s="183">
        <v>780398</v>
      </c>
      <c r="H402" s="183">
        <v>89968</v>
      </c>
      <c r="I402" s="183">
        <v>3701131</v>
      </c>
      <c r="J402" s="183">
        <v>4592672</v>
      </c>
      <c r="K402" s="183">
        <v>1050400</v>
      </c>
      <c r="L402" s="183">
        <v>2036160</v>
      </c>
      <c r="M402" s="183">
        <v>342117</v>
      </c>
      <c r="N402" s="183">
        <v>1378181</v>
      </c>
      <c r="O402" s="183">
        <v>747949</v>
      </c>
      <c r="P402" s="183">
        <v>2659564</v>
      </c>
      <c r="Q402" s="183">
        <v>3655034</v>
      </c>
      <c r="R402" s="183">
        <v>887766</v>
      </c>
      <c r="S402" s="183">
        <v>3990987</v>
      </c>
      <c r="T402" s="183">
        <v>3496539</v>
      </c>
      <c r="U402" s="183">
        <v>3870118</v>
      </c>
      <c r="V402" s="183">
        <v>2343323</v>
      </c>
      <c r="W402" s="183">
        <v>757791</v>
      </c>
      <c r="X402" s="183">
        <v>1414000</v>
      </c>
      <c r="Y402" s="183">
        <v>440124</v>
      </c>
      <c r="Z402" s="183">
        <v>4275936</v>
      </c>
      <c r="AA402" s="183">
        <v>1290416</v>
      </c>
      <c r="AB402" s="183">
        <v>3757066</v>
      </c>
      <c r="AC402" s="183">
        <v>3763661</v>
      </c>
      <c r="AD402" s="183">
        <v>2828000</v>
      </c>
      <c r="AG402" s="226">
        <f t="shared" si="85"/>
        <v>4592672</v>
      </c>
      <c r="AH402" s="226">
        <f t="shared" si="86"/>
        <v>78722</v>
      </c>
      <c r="AI402" s="226">
        <f t="shared" si="92"/>
        <v>62977.599999999999</v>
      </c>
      <c r="AJ402" s="227">
        <f t="shared" si="87"/>
        <v>0.81591794619969193</v>
      </c>
      <c r="AK402" s="226">
        <f t="shared" si="93"/>
        <v>59041.5</v>
      </c>
      <c r="AL402" s="227">
        <f t="shared" si="88"/>
        <v>0.8274230745622112</v>
      </c>
      <c r="AN402" s="210" t="b">
        <f t="shared" si="94"/>
        <v>0</v>
      </c>
      <c r="AO402" s="210" t="b">
        <f t="shared" si="100"/>
        <v>0</v>
      </c>
      <c r="AP402" s="211">
        <f t="shared" si="95"/>
        <v>69</v>
      </c>
      <c r="AQ402" s="242">
        <f t="shared" si="96"/>
        <v>9898</v>
      </c>
      <c r="AR402" s="178">
        <v>373</v>
      </c>
      <c r="AS402" s="243">
        <v>0</v>
      </c>
      <c r="AT402" s="242">
        <f t="shared" si="89"/>
        <v>0</v>
      </c>
      <c r="AU402" s="178">
        <v>373</v>
      </c>
      <c r="AV402" s="244">
        <f t="shared" si="90"/>
        <v>62977.599999999999</v>
      </c>
      <c r="AW402" s="244">
        <f t="shared" si="97"/>
        <v>0</v>
      </c>
      <c r="AX402" s="213">
        <f t="shared" si="91"/>
        <v>0</v>
      </c>
      <c r="AZ402" s="194"/>
      <c r="BA402" s="195"/>
      <c r="BB402" s="196">
        <v>302437</v>
      </c>
      <c r="BC402" s="197">
        <f>IF(C402="arrendamiento",BB402/Costo!$C$27,'Precios R9 (2023)'!BB402)</f>
        <v>302437</v>
      </c>
      <c r="BD402" s="197">
        <f t="shared" si="98"/>
        <v>57463.03</v>
      </c>
      <c r="BE402" s="197">
        <f t="shared" si="99"/>
        <v>0</v>
      </c>
    </row>
    <row r="403" spans="1:57" s="181" customFormat="1" ht="18.75" customHeight="1">
      <c r="A403" s="178">
        <v>374</v>
      </c>
      <c r="B403" s="179" t="s">
        <v>302</v>
      </c>
      <c r="C403" s="178" t="s">
        <v>425</v>
      </c>
      <c r="D403" s="183">
        <v>5026</v>
      </c>
      <c r="E403" s="183">
        <v>24697</v>
      </c>
      <c r="F403" s="183">
        <v>3500</v>
      </c>
      <c r="G403" s="183">
        <v>24392</v>
      </c>
      <c r="H403" s="183">
        <v>5744</v>
      </c>
      <c r="I403" s="183">
        <v>63757</v>
      </c>
      <c r="J403" s="183">
        <v>50565</v>
      </c>
      <c r="K403" s="183">
        <v>35718</v>
      </c>
      <c r="L403" s="183">
        <v>14140</v>
      </c>
      <c r="M403" s="183">
        <v>6250</v>
      </c>
      <c r="N403" s="183">
        <v>10259</v>
      </c>
      <c r="O403" s="183">
        <v>14932</v>
      </c>
      <c r="P403" s="183">
        <v>17410</v>
      </c>
      <c r="Q403" s="183">
        <v>17988</v>
      </c>
      <c r="R403" s="183">
        <v>4185</v>
      </c>
      <c r="S403" s="183">
        <v>5317</v>
      </c>
      <c r="T403" s="183">
        <v>37617</v>
      </c>
      <c r="U403" s="183">
        <v>17227</v>
      </c>
      <c r="V403" s="183">
        <v>12494</v>
      </c>
      <c r="W403" s="183">
        <v>7584</v>
      </c>
      <c r="X403" s="183">
        <v>11070</v>
      </c>
      <c r="Y403" s="183">
        <v>7579</v>
      </c>
      <c r="Z403" s="183">
        <v>127260</v>
      </c>
      <c r="AA403" s="183">
        <v>17206</v>
      </c>
      <c r="AB403" s="183">
        <v>18405</v>
      </c>
      <c r="AC403" s="183">
        <v>18523</v>
      </c>
      <c r="AD403" s="183">
        <v>12668</v>
      </c>
      <c r="AG403" s="226">
        <f t="shared" si="85"/>
        <v>127260</v>
      </c>
      <c r="AH403" s="226">
        <f t="shared" si="86"/>
        <v>3500</v>
      </c>
      <c r="AI403" s="226">
        <f t="shared" si="92"/>
        <v>2800</v>
      </c>
      <c r="AJ403" s="227">
        <f t="shared" si="87"/>
        <v>0.55200000000000005</v>
      </c>
      <c r="AK403" s="226">
        <f t="shared" si="93"/>
        <v>2625</v>
      </c>
      <c r="AL403" s="227">
        <f t="shared" si="88"/>
        <v>0.58000000000000007</v>
      </c>
      <c r="AN403" s="210" t="b">
        <f t="shared" si="94"/>
        <v>0</v>
      </c>
      <c r="AO403" s="210" t="b">
        <f t="shared" si="100"/>
        <v>0</v>
      </c>
      <c r="AP403" s="211">
        <f t="shared" si="95"/>
        <v>69</v>
      </c>
      <c r="AQ403" s="242">
        <f t="shared" si="96"/>
        <v>9898</v>
      </c>
      <c r="AR403" s="178">
        <v>374</v>
      </c>
      <c r="AS403" s="243">
        <v>0</v>
      </c>
      <c r="AT403" s="242">
        <f t="shared" si="89"/>
        <v>0</v>
      </c>
      <c r="AU403" s="178">
        <v>374</v>
      </c>
      <c r="AV403" s="244">
        <f t="shared" si="90"/>
        <v>2800</v>
      </c>
      <c r="AW403" s="244">
        <f t="shared" si="97"/>
        <v>0</v>
      </c>
      <c r="AX403" s="213">
        <f t="shared" si="91"/>
        <v>0</v>
      </c>
      <c r="AZ403" s="194"/>
      <c r="BA403" s="195"/>
      <c r="BB403" s="196">
        <v>66303</v>
      </c>
      <c r="BC403" s="197">
        <f>IF(C403="arrendamiento",BB403/Costo!$C$27,'Precios R9 (2023)'!BB403)</f>
        <v>11050.5</v>
      </c>
      <c r="BD403" s="197">
        <f t="shared" si="98"/>
        <v>2099.5949999999998</v>
      </c>
      <c r="BE403" s="197">
        <f t="shared" si="99"/>
        <v>0</v>
      </c>
    </row>
    <row r="404" spans="1:57" s="181" customFormat="1" ht="18.75" customHeight="1">
      <c r="A404" s="178">
        <v>375</v>
      </c>
      <c r="B404" s="179" t="s">
        <v>302</v>
      </c>
      <c r="C404" s="178" t="s">
        <v>369</v>
      </c>
      <c r="D404" s="183">
        <v>5026</v>
      </c>
      <c r="E404" s="183">
        <v>148187</v>
      </c>
      <c r="F404" s="183">
        <v>84002</v>
      </c>
      <c r="G404" s="183">
        <v>195132</v>
      </c>
      <c r="H404" s="183">
        <v>5744</v>
      </c>
      <c r="I404" s="183">
        <v>324956</v>
      </c>
      <c r="J404" s="183">
        <v>239814</v>
      </c>
      <c r="K404" s="183">
        <v>234320</v>
      </c>
      <c r="L404" s="183">
        <v>182010</v>
      </c>
      <c r="M404" s="183">
        <v>75002</v>
      </c>
      <c r="N404" s="183">
        <v>99712</v>
      </c>
      <c r="O404" s="183">
        <v>139364</v>
      </c>
      <c r="P404" s="183">
        <v>223842</v>
      </c>
      <c r="Q404" s="183">
        <v>320910</v>
      </c>
      <c r="R404" s="183">
        <v>100451</v>
      </c>
      <c r="S404" s="183">
        <v>127486</v>
      </c>
      <c r="T404" s="183">
        <v>150468</v>
      </c>
      <c r="U404" s="183">
        <v>137810</v>
      </c>
      <c r="V404" s="183">
        <v>205742</v>
      </c>
      <c r="W404" s="183">
        <v>182010</v>
      </c>
      <c r="X404" s="183">
        <v>132838</v>
      </c>
      <c r="Y404" s="183">
        <v>86537</v>
      </c>
      <c r="Z404" s="183">
        <v>254520</v>
      </c>
      <c r="AA404" s="183">
        <v>192400</v>
      </c>
      <c r="AB404" s="183">
        <v>327844</v>
      </c>
      <c r="AC404" s="183">
        <v>330447</v>
      </c>
      <c r="AD404" s="183">
        <v>50677</v>
      </c>
      <c r="AG404" s="226">
        <f t="shared" si="85"/>
        <v>330447</v>
      </c>
      <c r="AH404" s="226">
        <f t="shared" si="86"/>
        <v>5026</v>
      </c>
      <c r="AI404" s="226">
        <f t="shared" si="92"/>
        <v>4020.8</v>
      </c>
      <c r="AJ404" s="227">
        <f t="shared" si="87"/>
        <v>0.94639076291298896</v>
      </c>
      <c r="AK404" s="226">
        <f t="shared" si="93"/>
        <v>3769.5</v>
      </c>
      <c r="AL404" s="227">
        <f t="shared" si="88"/>
        <v>0.94974134023092716</v>
      </c>
      <c r="AN404" s="210" t="b">
        <f t="shared" si="94"/>
        <v>0</v>
      </c>
      <c r="AO404" s="210" t="b">
        <f t="shared" si="100"/>
        <v>0</v>
      </c>
      <c r="AP404" s="211">
        <f t="shared" si="95"/>
        <v>69</v>
      </c>
      <c r="AQ404" s="242">
        <f t="shared" si="96"/>
        <v>9898</v>
      </c>
      <c r="AR404" s="178">
        <v>375</v>
      </c>
      <c r="AS404" s="243">
        <v>0</v>
      </c>
      <c r="AT404" s="242">
        <f t="shared" si="89"/>
        <v>0</v>
      </c>
      <c r="AU404" s="178">
        <v>375</v>
      </c>
      <c r="AV404" s="244">
        <f t="shared" si="90"/>
        <v>4020.8</v>
      </c>
      <c r="AW404" s="244">
        <f t="shared" si="97"/>
        <v>0</v>
      </c>
      <c r="AX404" s="213">
        <f t="shared" si="91"/>
        <v>0</v>
      </c>
      <c r="AZ404" s="194"/>
      <c r="BA404" s="195"/>
      <c r="BB404" s="196">
        <v>66303</v>
      </c>
      <c r="BC404" s="197">
        <f>IF(C404="arrendamiento",BB404/Costo!$C$27,'Precios R9 (2023)'!BB404)</f>
        <v>66303</v>
      </c>
      <c r="BD404" s="197">
        <f t="shared" si="98"/>
        <v>12597.57</v>
      </c>
      <c r="BE404" s="197">
        <f t="shared" si="99"/>
        <v>0</v>
      </c>
    </row>
    <row r="405" spans="1:57" s="181" customFormat="1" ht="18.75" customHeight="1">
      <c r="A405" s="178">
        <v>376</v>
      </c>
      <c r="B405" s="179" t="s">
        <v>303</v>
      </c>
      <c r="C405" s="178" t="s">
        <v>425</v>
      </c>
      <c r="D405" s="183">
        <v>5143</v>
      </c>
      <c r="E405" s="183">
        <v>29637</v>
      </c>
      <c r="F405" s="183">
        <v>3589</v>
      </c>
      <c r="G405" s="183">
        <v>14618</v>
      </c>
      <c r="H405" s="183">
        <v>5878</v>
      </c>
      <c r="I405" s="183">
        <v>40805</v>
      </c>
      <c r="J405" s="183">
        <v>53053</v>
      </c>
      <c r="K405" s="183">
        <v>23401</v>
      </c>
      <c r="L405" s="183">
        <v>10181</v>
      </c>
      <c r="M405" s="183">
        <v>6408</v>
      </c>
      <c r="N405" s="183">
        <v>5775</v>
      </c>
      <c r="O405" s="183">
        <v>12669</v>
      </c>
      <c r="P405" s="183">
        <v>19004</v>
      </c>
      <c r="Q405" s="183">
        <v>15361</v>
      </c>
      <c r="R405" s="183">
        <v>5085</v>
      </c>
      <c r="S405" s="183">
        <v>26809</v>
      </c>
      <c r="T405" s="183">
        <v>21148</v>
      </c>
      <c r="U405" s="183">
        <v>12606</v>
      </c>
      <c r="V405" s="183">
        <v>10669</v>
      </c>
      <c r="W405" s="183">
        <v>5650</v>
      </c>
      <c r="X405" s="183">
        <v>11148</v>
      </c>
      <c r="Y405" s="183">
        <v>8145</v>
      </c>
      <c r="Z405" s="183">
        <v>59388</v>
      </c>
      <c r="AA405" s="183">
        <v>8338</v>
      </c>
      <c r="AB405" s="183">
        <v>15803</v>
      </c>
      <c r="AC405" s="183">
        <v>15818</v>
      </c>
      <c r="AD405" s="183">
        <v>13270</v>
      </c>
      <c r="AG405" s="226">
        <f t="shared" si="85"/>
        <v>59388</v>
      </c>
      <c r="AH405" s="226">
        <f t="shared" si="86"/>
        <v>3589</v>
      </c>
      <c r="AI405" s="226">
        <f t="shared" si="92"/>
        <v>2871.2</v>
      </c>
      <c r="AJ405" s="227">
        <f t="shared" si="87"/>
        <v>0.55193508114856438</v>
      </c>
      <c r="AK405" s="226">
        <f t="shared" si="93"/>
        <v>2691.75</v>
      </c>
      <c r="AL405" s="227">
        <f t="shared" si="88"/>
        <v>0.57993913857677903</v>
      </c>
      <c r="AN405" s="210" t="b">
        <f t="shared" si="94"/>
        <v>0</v>
      </c>
      <c r="AO405" s="210" t="b">
        <f t="shared" si="100"/>
        <v>0</v>
      </c>
      <c r="AP405" s="211">
        <f t="shared" si="95"/>
        <v>69</v>
      </c>
      <c r="AQ405" s="242">
        <f t="shared" si="96"/>
        <v>9898</v>
      </c>
      <c r="AR405" s="178">
        <v>376</v>
      </c>
      <c r="AS405" s="243">
        <v>0</v>
      </c>
      <c r="AT405" s="242">
        <f t="shared" si="89"/>
        <v>0</v>
      </c>
      <c r="AU405" s="178">
        <v>376</v>
      </c>
      <c r="AV405" s="244">
        <f t="shared" si="90"/>
        <v>2871.2</v>
      </c>
      <c r="AW405" s="244">
        <f t="shared" si="97"/>
        <v>0</v>
      </c>
      <c r="AX405" s="213">
        <f t="shared" si="91"/>
        <v>0</v>
      </c>
      <c r="AZ405" s="194"/>
      <c r="BA405" s="195"/>
      <c r="BB405" s="196">
        <v>67983</v>
      </c>
      <c r="BC405" s="197">
        <f>IF(C405="arrendamiento",BB405/Costo!$C$27,'Precios R9 (2023)'!BB405)</f>
        <v>11330.5</v>
      </c>
      <c r="BD405" s="197">
        <f t="shared" si="98"/>
        <v>2152.7950000000001</v>
      </c>
      <c r="BE405" s="197">
        <f t="shared" si="99"/>
        <v>0</v>
      </c>
    </row>
    <row r="406" spans="1:57" s="181" customFormat="1" ht="18.75" customHeight="1">
      <c r="A406" s="178">
        <v>377</v>
      </c>
      <c r="B406" s="179" t="s">
        <v>303</v>
      </c>
      <c r="C406" s="178" t="s">
        <v>369</v>
      </c>
      <c r="D406" s="183">
        <v>5143</v>
      </c>
      <c r="E406" s="183">
        <v>177825</v>
      </c>
      <c r="F406" s="183">
        <v>86131</v>
      </c>
      <c r="G406" s="183">
        <v>116949</v>
      </c>
      <c r="H406" s="183">
        <v>5878</v>
      </c>
      <c r="I406" s="183">
        <v>218595</v>
      </c>
      <c r="J406" s="183">
        <v>131219</v>
      </c>
      <c r="K406" s="183">
        <v>153520</v>
      </c>
      <c r="L406" s="183">
        <v>91514</v>
      </c>
      <c r="M406" s="183">
        <v>76902</v>
      </c>
      <c r="N406" s="183">
        <v>56131</v>
      </c>
      <c r="O406" s="183">
        <v>105428</v>
      </c>
      <c r="P406" s="183">
        <v>153459</v>
      </c>
      <c r="Q406" s="183">
        <v>215873</v>
      </c>
      <c r="R406" s="183">
        <v>122034</v>
      </c>
      <c r="S406" s="183">
        <v>320469</v>
      </c>
      <c r="T406" s="183">
        <v>218751</v>
      </c>
      <c r="U406" s="183">
        <v>151271</v>
      </c>
      <c r="V406" s="183">
        <v>138401</v>
      </c>
      <c r="W406" s="183">
        <v>135631</v>
      </c>
      <c r="X406" s="183">
        <v>122930</v>
      </c>
      <c r="Y406" s="183">
        <v>99432</v>
      </c>
      <c r="Z406" s="183">
        <v>118776</v>
      </c>
      <c r="AA406" s="183">
        <v>97448</v>
      </c>
      <c r="AB406" s="183">
        <v>220595</v>
      </c>
      <c r="AC406" s="183">
        <v>222289</v>
      </c>
      <c r="AD406" s="183">
        <v>53079</v>
      </c>
      <c r="AG406" s="226">
        <f t="shared" si="85"/>
        <v>320469</v>
      </c>
      <c r="AH406" s="226">
        <f t="shared" si="86"/>
        <v>5143</v>
      </c>
      <c r="AI406" s="226">
        <f t="shared" si="92"/>
        <v>4114.3999999999996</v>
      </c>
      <c r="AJ406" s="227">
        <f t="shared" si="87"/>
        <v>0.94649814049049441</v>
      </c>
      <c r="AK406" s="226">
        <f t="shared" si="93"/>
        <v>3857.25</v>
      </c>
      <c r="AL406" s="227">
        <f t="shared" si="88"/>
        <v>0.94984200670983854</v>
      </c>
      <c r="AN406" s="210" t="b">
        <f t="shared" si="94"/>
        <v>0</v>
      </c>
      <c r="AO406" s="210" t="b">
        <f t="shared" si="100"/>
        <v>0</v>
      </c>
      <c r="AP406" s="211">
        <f t="shared" si="95"/>
        <v>69</v>
      </c>
      <c r="AQ406" s="242">
        <f t="shared" si="96"/>
        <v>9898</v>
      </c>
      <c r="AR406" s="178">
        <v>377</v>
      </c>
      <c r="AS406" s="243">
        <v>0</v>
      </c>
      <c r="AT406" s="242">
        <f t="shared" si="89"/>
        <v>0</v>
      </c>
      <c r="AU406" s="178">
        <v>377</v>
      </c>
      <c r="AV406" s="244">
        <f t="shared" si="90"/>
        <v>4114.3999999999996</v>
      </c>
      <c r="AW406" s="244">
        <f t="shared" si="97"/>
        <v>0</v>
      </c>
      <c r="AX406" s="213">
        <f t="shared" si="91"/>
        <v>0</v>
      </c>
      <c r="AZ406" s="194"/>
      <c r="BA406" s="195"/>
      <c r="BB406" s="196">
        <v>67983</v>
      </c>
      <c r="BC406" s="197">
        <f>IF(C406="arrendamiento",BB406/Costo!$C$27,'Precios R9 (2023)'!BB406)</f>
        <v>67983</v>
      </c>
      <c r="BD406" s="197">
        <f t="shared" si="98"/>
        <v>12916.77</v>
      </c>
      <c r="BE406" s="197">
        <f t="shared" si="99"/>
        <v>0</v>
      </c>
    </row>
    <row r="407" spans="1:57" s="181" customFormat="1" ht="18.75" customHeight="1">
      <c r="A407" s="178">
        <v>378</v>
      </c>
      <c r="B407" s="179" t="s">
        <v>304</v>
      </c>
      <c r="C407" s="178" t="s">
        <v>369</v>
      </c>
      <c r="D407" s="183">
        <v>8116</v>
      </c>
      <c r="E407" s="183">
        <v>296374</v>
      </c>
      <c r="F407" s="183">
        <v>189915</v>
      </c>
      <c r="G407" s="183">
        <v>479374</v>
      </c>
      <c r="H407" s="183">
        <v>9276</v>
      </c>
      <c r="I407" s="183">
        <v>694438</v>
      </c>
      <c r="J407" s="183">
        <v>57239</v>
      </c>
      <c r="K407" s="183">
        <v>499495</v>
      </c>
      <c r="L407" s="183">
        <v>241511</v>
      </c>
      <c r="M407" s="183">
        <v>50904</v>
      </c>
      <c r="N407" s="183">
        <v>119346</v>
      </c>
      <c r="O407" s="183">
        <v>90948</v>
      </c>
      <c r="P407" s="183">
        <v>253841</v>
      </c>
      <c r="Q407" s="183">
        <v>685790</v>
      </c>
      <c r="R407" s="183">
        <v>172395</v>
      </c>
      <c r="S407" s="183">
        <v>628721</v>
      </c>
      <c r="T407" s="183">
        <v>367074</v>
      </c>
      <c r="U407" s="183">
        <v>673064</v>
      </c>
      <c r="V407" s="183">
        <v>439675</v>
      </c>
      <c r="W407" s="183">
        <v>243208</v>
      </c>
      <c r="X407" s="183">
        <v>336532</v>
      </c>
      <c r="Y407" s="183">
        <v>76762</v>
      </c>
      <c r="Z407" s="183">
        <v>695688</v>
      </c>
      <c r="AA407" s="183">
        <v>207556</v>
      </c>
      <c r="AB407" s="183">
        <v>700496</v>
      </c>
      <c r="AC407" s="183">
        <v>706171</v>
      </c>
      <c r="AD407" s="183">
        <v>27464</v>
      </c>
      <c r="AG407" s="226">
        <f t="shared" si="85"/>
        <v>706171</v>
      </c>
      <c r="AH407" s="226">
        <f t="shared" si="86"/>
        <v>8116</v>
      </c>
      <c r="AI407" s="226">
        <f t="shared" si="92"/>
        <v>6492.8</v>
      </c>
      <c r="AJ407" s="227">
        <f t="shared" si="87"/>
        <v>0.87245010215307239</v>
      </c>
      <c r="AK407" s="226">
        <f t="shared" si="93"/>
        <v>6087</v>
      </c>
      <c r="AL407" s="227">
        <f t="shared" si="88"/>
        <v>0.88042197076850548</v>
      </c>
      <c r="AN407" s="210" t="b">
        <f t="shared" si="94"/>
        <v>0</v>
      </c>
      <c r="AO407" s="210" t="b">
        <f t="shared" si="100"/>
        <v>0</v>
      </c>
      <c r="AP407" s="211">
        <f t="shared" si="95"/>
        <v>69</v>
      </c>
      <c r="AQ407" s="242">
        <f t="shared" si="96"/>
        <v>9898</v>
      </c>
      <c r="AR407" s="178">
        <v>378</v>
      </c>
      <c r="AS407" s="243">
        <v>0</v>
      </c>
      <c r="AT407" s="242">
        <f t="shared" si="89"/>
        <v>0</v>
      </c>
      <c r="AU407" s="178">
        <v>378</v>
      </c>
      <c r="AV407" s="244">
        <f t="shared" si="90"/>
        <v>6492.8</v>
      </c>
      <c r="AW407" s="244">
        <f t="shared" si="97"/>
        <v>0</v>
      </c>
      <c r="AX407" s="213">
        <f t="shared" si="91"/>
        <v>0</v>
      </c>
      <c r="AZ407" s="194"/>
      <c r="BA407" s="195"/>
      <c r="BB407" s="196">
        <v>45000</v>
      </c>
      <c r="BC407" s="197">
        <f>IF(C407="arrendamiento",BB407/Costo!$C$27,'Precios R9 (2023)'!BB407)</f>
        <v>45000</v>
      </c>
      <c r="BD407" s="197">
        <f t="shared" si="98"/>
        <v>8550</v>
      </c>
      <c r="BE407" s="197">
        <f t="shared" si="99"/>
        <v>0</v>
      </c>
    </row>
    <row r="408" spans="1:57" s="181" customFormat="1" ht="18.75" customHeight="1">
      <c r="A408" s="178">
        <v>379</v>
      </c>
      <c r="B408" s="179" t="s">
        <v>305</v>
      </c>
      <c r="C408" s="178" t="s">
        <v>369</v>
      </c>
      <c r="D408" s="183">
        <v>11284</v>
      </c>
      <c r="E408" s="183">
        <v>355649</v>
      </c>
      <c r="F408" s="183">
        <v>226023</v>
      </c>
      <c r="G408" s="183">
        <v>578892</v>
      </c>
      <c r="H408" s="183">
        <v>12896</v>
      </c>
      <c r="I408" s="183">
        <v>811553</v>
      </c>
      <c r="J408" s="183">
        <v>112894</v>
      </c>
      <c r="K408" s="183">
        <v>557545</v>
      </c>
      <c r="L408" s="183">
        <v>241511</v>
      </c>
      <c r="M408" s="183">
        <v>62216</v>
      </c>
      <c r="N408" s="183">
        <v>119346</v>
      </c>
      <c r="O408" s="183">
        <v>113572</v>
      </c>
      <c r="P408" s="183">
        <v>294225</v>
      </c>
      <c r="Q408" s="183">
        <v>801446</v>
      </c>
      <c r="R408" s="183">
        <v>289813</v>
      </c>
      <c r="S408" s="183">
        <v>612319</v>
      </c>
      <c r="T408" s="183">
        <v>727803</v>
      </c>
      <c r="U408" s="183">
        <v>757197</v>
      </c>
      <c r="V408" s="183">
        <v>513824</v>
      </c>
      <c r="W408" s="183">
        <v>374314</v>
      </c>
      <c r="X408" s="183">
        <v>358407</v>
      </c>
      <c r="Y408" s="183">
        <v>89330</v>
      </c>
      <c r="Z408" s="183">
        <v>834826</v>
      </c>
      <c r="AA408" s="183">
        <v>285877</v>
      </c>
      <c r="AB408" s="183">
        <v>822292</v>
      </c>
      <c r="AC408" s="183">
        <v>825264</v>
      </c>
      <c r="AD408" s="183">
        <v>39124</v>
      </c>
      <c r="AG408" s="226">
        <f t="shared" si="85"/>
        <v>834826</v>
      </c>
      <c r="AH408" s="226">
        <f t="shared" si="86"/>
        <v>11284</v>
      </c>
      <c r="AI408" s="226">
        <f t="shared" si="92"/>
        <v>9027.2000000000007</v>
      </c>
      <c r="AJ408" s="227">
        <f t="shared" si="87"/>
        <v>0.85490549054905496</v>
      </c>
      <c r="AK408" s="226">
        <f t="shared" si="93"/>
        <v>8463</v>
      </c>
      <c r="AL408" s="227">
        <f t="shared" si="88"/>
        <v>0.86397389738973895</v>
      </c>
      <c r="AN408" s="210" t="b">
        <f t="shared" si="94"/>
        <v>0</v>
      </c>
      <c r="AO408" s="210" t="b">
        <f t="shared" si="100"/>
        <v>0</v>
      </c>
      <c r="AP408" s="211">
        <f t="shared" si="95"/>
        <v>69</v>
      </c>
      <c r="AQ408" s="242">
        <f t="shared" si="96"/>
        <v>9898</v>
      </c>
      <c r="AR408" s="178">
        <v>379</v>
      </c>
      <c r="AS408" s="243">
        <v>0</v>
      </c>
      <c r="AT408" s="242">
        <f t="shared" si="89"/>
        <v>0</v>
      </c>
      <c r="AU408" s="178">
        <v>379</v>
      </c>
      <c r="AV408" s="244">
        <f t="shared" si="90"/>
        <v>9027.2000000000007</v>
      </c>
      <c r="AW408" s="244">
        <f t="shared" si="97"/>
        <v>0</v>
      </c>
      <c r="AX408" s="213">
        <f t="shared" si="91"/>
        <v>0</v>
      </c>
      <c r="AZ408" s="194"/>
      <c r="BA408" s="195"/>
      <c r="BB408" s="196">
        <v>55000</v>
      </c>
      <c r="BC408" s="197">
        <f>IF(C408="arrendamiento",BB408/Costo!$C$27,'Precios R9 (2023)'!BB408)</f>
        <v>55000</v>
      </c>
      <c r="BD408" s="197">
        <f t="shared" si="98"/>
        <v>10450</v>
      </c>
      <c r="BE408" s="197">
        <f t="shared" si="99"/>
        <v>0</v>
      </c>
    </row>
    <row r="409" spans="1:57" s="181" customFormat="1" ht="18.75" customHeight="1">
      <c r="A409" s="178">
        <v>380</v>
      </c>
      <c r="B409" s="179" t="s">
        <v>306</v>
      </c>
      <c r="C409" s="178" t="s">
        <v>425</v>
      </c>
      <c r="D409" s="183">
        <v>32743</v>
      </c>
      <c r="E409" s="183">
        <v>74094</v>
      </c>
      <c r="F409" s="183">
        <v>16189</v>
      </c>
      <c r="G409" s="183">
        <v>119248</v>
      </c>
      <c r="H409" s="183">
        <v>37420</v>
      </c>
      <c r="I409" s="183">
        <v>88753</v>
      </c>
      <c r="J409" s="183">
        <v>95021</v>
      </c>
      <c r="K409" s="183">
        <v>208231</v>
      </c>
      <c r="L409" s="183">
        <v>73528</v>
      </c>
      <c r="M409" s="183">
        <v>19796</v>
      </c>
      <c r="N409" s="183">
        <v>82671</v>
      </c>
      <c r="O409" s="183">
        <v>46153</v>
      </c>
      <c r="P409" s="183">
        <v>120473</v>
      </c>
      <c r="Q409" s="183">
        <v>87649</v>
      </c>
      <c r="R409" s="183">
        <v>21487</v>
      </c>
      <c r="S409" s="183">
        <v>46266</v>
      </c>
      <c r="T409" s="183">
        <v>94568</v>
      </c>
      <c r="U409" s="183">
        <v>73421</v>
      </c>
      <c r="V409" s="183">
        <v>60876</v>
      </c>
      <c r="W409" s="183">
        <v>41944</v>
      </c>
      <c r="X409" s="183">
        <v>90288</v>
      </c>
      <c r="Y409" s="183">
        <v>26019</v>
      </c>
      <c r="Z409" s="183">
        <v>271488</v>
      </c>
      <c r="AA409" s="183">
        <v>54264</v>
      </c>
      <c r="AB409" s="183">
        <v>89874</v>
      </c>
      <c r="AC409" s="183">
        <v>90253</v>
      </c>
      <c r="AD409" s="183">
        <v>240380</v>
      </c>
      <c r="AG409" s="226">
        <f t="shared" si="85"/>
        <v>271488</v>
      </c>
      <c r="AH409" s="226">
        <f t="shared" si="86"/>
        <v>16189</v>
      </c>
      <c r="AI409" s="226">
        <f t="shared" si="92"/>
        <v>12951.2</v>
      </c>
      <c r="AJ409" s="227">
        <f t="shared" si="87"/>
        <v>0.34576682158011718</v>
      </c>
      <c r="AK409" s="226">
        <f t="shared" si="93"/>
        <v>12141.75</v>
      </c>
      <c r="AL409" s="227">
        <f t="shared" si="88"/>
        <v>0.38665639523135986</v>
      </c>
      <c r="AN409" s="210" t="b">
        <f t="shared" si="94"/>
        <v>0</v>
      </c>
      <c r="AO409" s="210" t="b">
        <f t="shared" si="100"/>
        <v>0</v>
      </c>
      <c r="AP409" s="211">
        <f t="shared" si="95"/>
        <v>69</v>
      </c>
      <c r="AQ409" s="242">
        <f t="shared" si="96"/>
        <v>9898</v>
      </c>
      <c r="AR409" s="178">
        <v>380</v>
      </c>
      <c r="AS409" s="243">
        <v>0</v>
      </c>
      <c r="AT409" s="242">
        <f t="shared" si="89"/>
        <v>0</v>
      </c>
      <c r="AU409" s="178">
        <v>380</v>
      </c>
      <c r="AV409" s="244">
        <f t="shared" si="90"/>
        <v>12951.2</v>
      </c>
      <c r="AW409" s="244">
        <f t="shared" si="97"/>
        <v>0</v>
      </c>
      <c r="AX409" s="213">
        <f t="shared" si="91"/>
        <v>0</v>
      </c>
      <c r="AZ409" s="194"/>
      <c r="BA409" s="195"/>
      <c r="BB409" s="196">
        <v>210000</v>
      </c>
      <c r="BC409" s="197">
        <f>IF(C409="arrendamiento",BB409/Costo!$C$27,'Precios R9 (2023)'!BB409)</f>
        <v>35000</v>
      </c>
      <c r="BD409" s="197">
        <f t="shared" si="98"/>
        <v>6650</v>
      </c>
      <c r="BE409" s="197">
        <f t="shared" si="99"/>
        <v>0</v>
      </c>
    </row>
    <row r="410" spans="1:57" s="181" customFormat="1" ht="18.75" customHeight="1">
      <c r="A410" s="178">
        <v>381</v>
      </c>
      <c r="B410" s="179" t="s">
        <v>306</v>
      </c>
      <c r="C410" s="178" t="s">
        <v>369</v>
      </c>
      <c r="D410" s="183">
        <v>32743</v>
      </c>
      <c r="E410" s="183">
        <v>889123</v>
      </c>
      <c r="F410" s="183">
        <v>582794</v>
      </c>
      <c r="G410" s="183">
        <v>1430968</v>
      </c>
      <c r="H410" s="183">
        <v>37420</v>
      </c>
      <c r="I410" s="183">
        <v>2081030</v>
      </c>
      <c r="J410" s="183">
        <v>2474500</v>
      </c>
      <c r="K410" s="183">
        <v>1928696</v>
      </c>
      <c r="L410" s="183">
        <v>1207895</v>
      </c>
      <c r="M410" s="183">
        <v>237552</v>
      </c>
      <c r="N410" s="183">
        <v>803571</v>
      </c>
      <c r="O410" s="183">
        <v>684150</v>
      </c>
      <c r="P410" s="183">
        <v>1517279</v>
      </c>
      <c r="Q410" s="183">
        <v>2055111</v>
      </c>
      <c r="R410" s="183">
        <v>515691</v>
      </c>
      <c r="S410" s="183">
        <v>1662072</v>
      </c>
      <c r="T410" s="183">
        <v>1134820</v>
      </c>
      <c r="U410" s="183">
        <v>2202603</v>
      </c>
      <c r="V410" s="183">
        <v>1317577</v>
      </c>
      <c r="W410" s="183">
        <v>1006655</v>
      </c>
      <c r="X410" s="183">
        <v>1391560</v>
      </c>
      <c r="Y410" s="183">
        <v>869780</v>
      </c>
      <c r="Z410" s="183">
        <v>1628928</v>
      </c>
      <c r="AA410" s="183">
        <v>1283799</v>
      </c>
      <c r="AB410" s="183">
        <v>2107188</v>
      </c>
      <c r="AC410" s="183">
        <v>2116188</v>
      </c>
      <c r="AD410" s="183">
        <v>961520</v>
      </c>
      <c r="AG410" s="226">
        <f t="shared" si="85"/>
        <v>2474500</v>
      </c>
      <c r="AH410" s="226">
        <f t="shared" si="86"/>
        <v>32743</v>
      </c>
      <c r="AI410" s="226">
        <f t="shared" si="92"/>
        <v>26194.400000000001</v>
      </c>
      <c r="AJ410" s="227">
        <f t="shared" si="87"/>
        <v>0.88973193237691117</v>
      </c>
      <c r="AK410" s="226">
        <f t="shared" si="93"/>
        <v>24557.25</v>
      </c>
      <c r="AL410" s="227">
        <f t="shared" si="88"/>
        <v>0.89662368660335423</v>
      </c>
      <c r="AN410" s="210" t="b">
        <f t="shared" si="94"/>
        <v>0</v>
      </c>
      <c r="AO410" s="210" t="b">
        <f t="shared" si="100"/>
        <v>0</v>
      </c>
      <c r="AP410" s="211">
        <f t="shared" si="95"/>
        <v>69</v>
      </c>
      <c r="AQ410" s="242">
        <f t="shared" si="96"/>
        <v>9898</v>
      </c>
      <c r="AR410" s="178">
        <v>381</v>
      </c>
      <c r="AS410" s="243">
        <v>0</v>
      </c>
      <c r="AT410" s="242">
        <f t="shared" si="89"/>
        <v>0</v>
      </c>
      <c r="AU410" s="178">
        <v>381</v>
      </c>
      <c r="AV410" s="244">
        <f t="shared" si="90"/>
        <v>26194.400000000001</v>
      </c>
      <c r="AW410" s="244">
        <f t="shared" si="97"/>
        <v>0</v>
      </c>
      <c r="AX410" s="213">
        <f t="shared" si="91"/>
        <v>0</v>
      </c>
      <c r="AZ410" s="194"/>
      <c r="BA410" s="195"/>
      <c r="BB410" s="196">
        <v>210000</v>
      </c>
      <c r="BC410" s="197">
        <f>IF(C410="arrendamiento",BB410/Costo!$C$27,'Precios R9 (2023)'!BB410)</f>
        <v>210000</v>
      </c>
      <c r="BD410" s="197">
        <f t="shared" si="98"/>
        <v>39900</v>
      </c>
      <c r="BE410" s="197">
        <f t="shared" si="99"/>
        <v>0</v>
      </c>
    </row>
    <row r="411" spans="1:57" s="181" customFormat="1" ht="18.75" customHeight="1">
      <c r="A411" s="178">
        <v>382</v>
      </c>
      <c r="B411" s="179" t="s">
        <v>307</v>
      </c>
      <c r="C411" s="178" t="s">
        <v>425</v>
      </c>
      <c r="D411" s="183">
        <v>63149</v>
      </c>
      <c r="E411" s="183">
        <v>123490</v>
      </c>
      <c r="F411" s="183">
        <v>27208</v>
      </c>
      <c r="G411" s="183">
        <v>135509</v>
      </c>
      <c r="H411" s="183">
        <v>72171</v>
      </c>
      <c r="I411" s="183">
        <v>166275</v>
      </c>
      <c r="J411" s="183">
        <v>152712</v>
      </c>
      <c r="K411" s="183">
        <v>387158</v>
      </c>
      <c r="L411" s="183">
        <v>3156048</v>
      </c>
      <c r="M411" s="183">
        <v>38015</v>
      </c>
      <c r="N411" s="183">
        <v>160254</v>
      </c>
      <c r="O411" s="183">
        <v>83256</v>
      </c>
      <c r="P411" s="183">
        <v>224996</v>
      </c>
      <c r="Q411" s="183">
        <v>164203</v>
      </c>
      <c r="R411" s="183">
        <v>39304</v>
      </c>
      <c r="S411" s="183">
        <v>85858</v>
      </c>
      <c r="T411" s="183">
        <v>175781</v>
      </c>
      <c r="U411" s="183">
        <v>86769</v>
      </c>
      <c r="V411" s="183">
        <v>114048</v>
      </c>
      <c r="W411" s="183">
        <v>68767</v>
      </c>
      <c r="X411" s="183">
        <v>238377</v>
      </c>
      <c r="Y411" s="183">
        <v>61645</v>
      </c>
      <c r="Z411" s="183">
        <v>479346</v>
      </c>
      <c r="AA411" s="183">
        <v>91322</v>
      </c>
      <c r="AB411" s="183">
        <v>168605</v>
      </c>
      <c r="AC411" s="183">
        <v>169084</v>
      </c>
      <c r="AD411" s="183">
        <v>367640</v>
      </c>
      <c r="AG411" s="226">
        <f t="shared" si="85"/>
        <v>3156048</v>
      </c>
      <c r="AH411" s="226">
        <f t="shared" si="86"/>
        <v>27208</v>
      </c>
      <c r="AI411" s="226">
        <f t="shared" si="92"/>
        <v>21766.400000000001</v>
      </c>
      <c r="AJ411" s="227">
        <f t="shared" si="87"/>
        <v>0.42742601604629749</v>
      </c>
      <c r="AK411" s="226">
        <f t="shared" si="93"/>
        <v>20406</v>
      </c>
      <c r="AL411" s="227">
        <f t="shared" si="88"/>
        <v>0.46321189004340391</v>
      </c>
      <c r="AN411" s="210" t="b">
        <f t="shared" si="94"/>
        <v>0</v>
      </c>
      <c r="AO411" s="210" t="b">
        <f t="shared" si="100"/>
        <v>0</v>
      </c>
      <c r="AP411" s="211">
        <f t="shared" si="95"/>
        <v>69</v>
      </c>
      <c r="AQ411" s="242">
        <f t="shared" si="96"/>
        <v>9898</v>
      </c>
      <c r="AR411" s="178">
        <v>382</v>
      </c>
      <c r="AS411" s="243">
        <v>0</v>
      </c>
      <c r="AT411" s="242">
        <f t="shared" si="89"/>
        <v>0</v>
      </c>
      <c r="AU411" s="178">
        <v>382</v>
      </c>
      <c r="AV411" s="244">
        <f t="shared" si="90"/>
        <v>21766.400000000001</v>
      </c>
      <c r="AW411" s="244">
        <f t="shared" si="97"/>
        <v>0</v>
      </c>
      <c r="AX411" s="213">
        <f t="shared" si="91"/>
        <v>0</v>
      </c>
      <c r="AZ411" s="194"/>
      <c r="BA411" s="195"/>
      <c r="BB411" s="196">
        <v>403277</v>
      </c>
      <c r="BC411" s="197">
        <f>IF(C411="arrendamiento",BB411/Costo!$C$27,'Precios R9 (2023)'!BB411)</f>
        <v>67212.833333333328</v>
      </c>
      <c r="BD411" s="197">
        <f t="shared" si="98"/>
        <v>12770.438333333332</v>
      </c>
      <c r="BE411" s="197">
        <f t="shared" si="99"/>
        <v>0</v>
      </c>
    </row>
    <row r="412" spans="1:57" s="181" customFormat="1" ht="18.75" customHeight="1">
      <c r="A412" s="178">
        <v>383</v>
      </c>
      <c r="B412" s="179" t="s">
        <v>307</v>
      </c>
      <c r="C412" s="178" t="s">
        <v>369</v>
      </c>
      <c r="D412" s="183">
        <v>63149</v>
      </c>
      <c r="E412" s="183">
        <v>1481872</v>
      </c>
      <c r="F412" s="183">
        <v>979486</v>
      </c>
      <c r="G412" s="183">
        <v>1626100</v>
      </c>
      <c r="H412" s="183">
        <v>72171</v>
      </c>
      <c r="I412" s="183">
        <v>3674319</v>
      </c>
      <c r="J412" s="183">
        <v>4058180</v>
      </c>
      <c r="K412" s="183">
        <v>3585953</v>
      </c>
      <c r="L412" s="183">
        <v>169680</v>
      </c>
      <c r="M412" s="183">
        <v>456187</v>
      </c>
      <c r="N412" s="183">
        <v>1557662</v>
      </c>
      <c r="O412" s="183">
        <v>1372824</v>
      </c>
      <c r="P412" s="183">
        <v>2744947</v>
      </c>
      <c r="Q412" s="183">
        <v>3628555</v>
      </c>
      <c r="R412" s="183">
        <v>943285</v>
      </c>
      <c r="S412" s="183">
        <v>3089307</v>
      </c>
      <c r="T412" s="183">
        <v>2109371</v>
      </c>
      <c r="U412" s="183">
        <v>2603076</v>
      </c>
      <c r="V412" s="183">
        <v>2326347</v>
      </c>
      <c r="W412" s="183">
        <v>1650421</v>
      </c>
      <c r="X412" s="183">
        <v>5721044</v>
      </c>
      <c r="Y412" s="183">
        <v>1116494</v>
      </c>
      <c r="Z412" s="183">
        <v>2876076</v>
      </c>
      <c r="AA412" s="183">
        <v>2183782</v>
      </c>
      <c r="AB412" s="183">
        <v>3720811</v>
      </c>
      <c r="AC412" s="183">
        <v>3736395</v>
      </c>
      <c r="AD412" s="183">
        <v>1470560</v>
      </c>
      <c r="AG412" s="226">
        <f t="shared" si="85"/>
        <v>5721044</v>
      </c>
      <c r="AH412" s="226">
        <f t="shared" si="86"/>
        <v>63149</v>
      </c>
      <c r="AI412" s="226">
        <f t="shared" si="92"/>
        <v>50519.199999999997</v>
      </c>
      <c r="AJ412" s="227">
        <f t="shared" si="87"/>
        <v>0.88925769476113958</v>
      </c>
      <c r="AK412" s="226">
        <f t="shared" si="93"/>
        <v>47361.75</v>
      </c>
      <c r="AL412" s="227">
        <f t="shared" si="88"/>
        <v>0.89617908883856834</v>
      </c>
      <c r="AN412" s="210" t="b">
        <f t="shared" si="94"/>
        <v>0</v>
      </c>
      <c r="AO412" s="210" t="b">
        <f t="shared" si="100"/>
        <v>0</v>
      </c>
      <c r="AP412" s="211">
        <f t="shared" si="95"/>
        <v>69</v>
      </c>
      <c r="AQ412" s="242">
        <f t="shared" si="96"/>
        <v>9898</v>
      </c>
      <c r="AR412" s="178">
        <v>383</v>
      </c>
      <c r="AS412" s="243">
        <v>0</v>
      </c>
      <c r="AT412" s="242">
        <f t="shared" si="89"/>
        <v>0</v>
      </c>
      <c r="AU412" s="178">
        <v>383</v>
      </c>
      <c r="AV412" s="244">
        <f t="shared" si="90"/>
        <v>50519.199999999997</v>
      </c>
      <c r="AW412" s="244">
        <f t="shared" si="97"/>
        <v>0</v>
      </c>
      <c r="AX412" s="213">
        <f t="shared" si="91"/>
        <v>0</v>
      </c>
      <c r="AZ412" s="194"/>
      <c r="BA412" s="195"/>
      <c r="BB412" s="196">
        <v>403277</v>
      </c>
      <c r="BC412" s="197">
        <f>IF(C412="arrendamiento",BB412/Costo!$C$27,'Precios R9 (2023)'!BB412)</f>
        <v>403277</v>
      </c>
      <c r="BD412" s="197">
        <f t="shared" si="98"/>
        <v>76622.63</v>
      </c>
      <c r="BE412" s="197">
        <f t="shared" si="99"/>
        <v>0</v>
      </c>
    </row>
    <row r="413" spans="1:57" s="181" customFormat="1" ht="18.75" customHeight="1">
      <c r="A413" s="178">
        <v>384</v>
      </c>
      <c r="B413" s="179" t="s">
        <v>308</v>
      </c>
      <c r="C413" s="178" t="s">
        <v>425</v>
      </c>
      <c r="D413" s="183">
        <v>83262</v>
      </c>
      <c r="E413" s="183">
        <v>271677</v>
      </c>
      <c r="F413" s="183">
        <v>74694</v>
      </c>
      <c r="G413" s="183">
        <v>116537</v>
      </c>
      <c r="H413" s="183">
        <v>95157</v>
      </c>
      <c r="I413" s="183">
        <v>242884</v>
      </c>
      <c r="J413" s="183">
        <v>316736</v>
      </c>
      <c r="K413" s="183">
        <v>539292</v>
      </c>
      <c r="L413" s="183">
        <v>294112</v>
      </c>
      <c r="M413" s="183">
        <v>33271</v>
      </c>
      <c r="N413" s="183">
        <v>210214</v>
      </c>
      <c r="O413" s="183">
        <v>260628</v>
      </c>
      <c r="P413" s="183">
        <v>305424</v>
      </c>
      <c r="Q413" s="183">
        <v>239859</v>
      </c>
      <c r="R413" s="183">
        <v>164250</v>
      </c>
      <c r="S413" s="183">
        <v>119342</v>
      </c>
      <c r="T413" s="183">
        <v>244367</v>
      </c>
      <c r="U413" s="183">
        <v>104013</v>
      </c>
      <c r="V413" s="183">
        <v>166594</v>
      </c>
      <c r="W413" s="183">
        <v>153183</v>
      </c>
      <c r="X413" s="183">
        <v>198271</v>
      </c>
      <c r="Y413" s="183">
        <v>110884</v>
      </c>
      <c r="Z413" s="183">
        <v>669105</v>
      </c>
      <c r="AA413" s="183">
        <v>105880</v>
      </c>
      <c r="AB413" s="183">
        <v>246500</v>
      </c>
      <c r="AC413" s="183">
        <v>246987</v>
      </c>
      <c r="AD413" s="183">
        <v>79234</v>
      </c>
      <c r="AG413" s="226">
        <f t="shared" si="85"/>
        <v>669105</v>
      </c>
      <c r="AH413" s="226">
        <f t="shared" si="86"/>
        <v>33271</v>
      </c>
      <c r="AI413" s="226">
        <f t="shared" si="92"/>
        <v>26616.799999999999</v>
      </c>
      <c r="AJ413" s="227">
        <f t="shared" si="87"/>
        <v>0.20000000000000007</v>
      </c>
      <c r="AK413" s="226">
        <f t="shared" si="93"/>
        <v>24953.25</v>
      </c>
      <c r="AL413" s="227">
        <f t="shared" si="88"/>
        <v>0.25</v>
      </c>
      <c r="AN413" s="210" t="b">
        <f t="shared" si="94"/>
        <v>0</v>
      </c>
      <c r="AO413" s="210" t="b">
        <f t="shared" si="100"/>
        <v>0</v>
      </c>
      <c r="AP413" s="211">
        <f t="shared" si="95"/>
        <v>69</v>
      </c>
      <c r="AQ413" s="242">
        <f t="shared" si="96"/>
        <v>9898</v>
      </c>
      <c r="AR413" s="178">
        <v>384</v>
      </c>
      <c r="AS413" s="243">
        <v>0</v>
      </c>
      <c r="AT413" s="242">
        <f t="shared" si="89"/>
        <v>0</v>
      </c>
      <c r="AU413" s="178">
        <v>384</v>
      </c>
      <c r="AV413" s="244">
        <f t="shared" si="90"/>
        <v>26616.799999999999</v>
      </c>
      <c r="AW413" s="244">
        <f t="shared" si="97"/>
        <v>0</v>
      </c>
      <c r="AX413" s="213">
        <f t="shared" si="91"/>
        <v>0</v>
      </c>
      <c r="AZ413" s="194"/>
      <c r="BA413" s="195"/>
      <c r="BB413" s="196">
        <v>529412</v>
      </c>
      <c r="BC413" s="197">
        <f>IF(C413="arrendamiento",BB413/Costo!$C$27,'Precios R9 (2023)'!BB413)</f>
        <v>88235.333333333328</v>
      </c>
      <c r="BD413" s="197">
        <f t="shared" si="98"/>
        <v>16764.713333333333</v>
      </c>
      <c r="BE413" s="197">
        <f t="shared" si="99"/>
        <v>0</v>
      </c>
    </row>
    <row r="414" spans="1:57" s="181" customFormat="1" ht="18.75" customHeight="1">
      <c r="A414" s="178">
        <v>385</v>
      </c>
      <c r="B414" s="179" t="s">
        <v>308</v>
      </c>
      <c r="C414" s="178" t="s">
        <v>369</v>
      </c>
      <c r="D414" s="183">
        <v>83262</v>
      </c>
      <c r="E414" s="183">
        <v>3260118</v>
      </c>
      <c r="F414" s="183">
        <v>3585325</v>
      </c>
      <c r="G414" s="183">
        <v>2796892</v>
      </c>
      <c r="H414" s="183">
        <v>95157</v>
      </c>
      <c r="I414" s="183">
        <v>5128872</v>
      </c>
      <c r="J414" s="183">
        <v>3619840</v>
      </c>
      <c r="K414" s="183">
        <v>4995056</v>
      </c>
      <c r="L414" s="183">
        <v>5633376</v>
      </c>
      <c r="M414" s="183">
        <v>598871</v>
      </c>
      <c r="N414" s="183">
        <v>2043287</v>
      </c>
      <c r="O414" s="183">
        <v>5690388</v>
      </c>
      <c r="P414" s="183">
        <v>3981824</v>
      </c>
      <c r="Q414" s="183">
        <v>5064993</v>
      </c>
      <c r="R414" s="183">
        <v>3942006</v>
      </c>
      <c r="S414" s="183">
        <v>4294714</v>
      </c>
      <c r="T414" s="183">
        <v>2932414</v>
      </c>
      <c r="U414" s="183">
        <v>3744424</v>
      </c>
      <c r="V414" s="183">
        <v>3247278</v>
      </c>
      <c r="W414" s="183">
        <v>3676400</v>
      </c>
      <c r="X414" s="183">
        <v>4206650</v>
      </c>
      <c r="Y414" s="183">
        <v>2565562</v>
      </c>
      <c r="Z414" s="183">
        <v>4014629</v>
      </c>
      <c r="AA414" s="183">
        <v>3131410</v>
      </c>
      <c r="AB414" s="183">
        <v>5210160</v>
      </c>
      <c r="AC414" s="183">
        <v>5215522</v>
      </c>
      <c r="AD414" s="183">
        <v>316938</v>
      </c>
      <c r="AG414" s="226">
        <f t="shared" ref="AG414:AG436" si="101">MAX(D414:AD414)</f>
        <v>5690388</v>
      </c>
      <c r="AH414" s="226">
        <f t="shared" ref="AH414:AH436" si="102">MIN(D414:AD414)</f>
        <v>83262</v>
      </c>
      <c r="AI414" s="226">
        <f t="shared" si="92"/>
        <v>66609.600000000006</v>
      </c>
      <c r="AJ414" s="227">
        <f t="shared" ref="AJ414:AJ436" si="103">1-AI414/M414</f>
        <v>0.88877471108135142</v>
      </c>
      <c r="AK414" s="226">
        <f t="shared" si="93"/>
        <v>62446.5</v>
      </c>
      <c r="AL414" s="227">
        <f t="shared" ref="AL414:AL436" si="104">1-AK414/M414</f>
        <v>0.89572629163876694</v>
      </c>
      <c r="AN414" s="210" t="b">
        <f t="shared" si="94"/>
        <v>0</v>
      </c>
      <c r="AO414" s="210" t="b">
        <f t="shared" si="100"/>
        <v>0</v>
      </c>
      <c r="AP414" s="211">
        <f t="shared" si="95"/>
        <v>69</v>
      </c>
      <c r="AQ414" s="242">
        <f t="shared" si="96"/>
        <v>9898</v>
      </c>
      <c r="AR414" s="178">
        <v>385</v>
      </c>
      <c r="AS414" s="243">
        <v>0</v>
      </c>
      <c r="AT414" s="242">
        <f t="shared" ref="AT414:AT436" si="105">+AS414*AH414</f>
        <v>0</v>
      </c>
      <c r="AU414" s="178">
        <v>385</v>
      </c>
      <c r="AV414" s="244">
        <f t="shared" ref="AV414:AV436" si="106">IF(AT414&gt;=$AO$26,AK414,AI414)</f>
        <v>66609.600000000006</v>
      </c>
      <c r="AW414" s="244">
        <f t="shared" si="97"/>
        <v>0</v>
      </c>
      <c r="AX414" s="213">
        <f t="shared" ref="AX414:AX436" si="107">IF(AT414&gt;0,1-AV414/M414,0)</f>
        <v>0</v>
      </c>
      <c r="AZ414" s="194"/>
      <c r="BA414" s="195"/>
      <c r="BB414" s="196">
        <v>529412</v>
      </c>
      <c r="BC414" s="197">
        <f>IF(C414="arrendamiento",BB414/Costo!$C$27,'Precios R9 (2023)'!BB414)</f>
        <v>529412</v>
      </c>
      <c r="BD414" s="197">
        <f t="shared" si="98"/>
        <v>100588.28</v>
      </c>
      <c r="BE414" s="197">
        <f t="shared" si="99"/>
        <v>0</v>
      </c>
    </row>
    <row r="415" spans="1:57" s="181" customFormat="1" ht="18.75" customHeight="1">
      <c r="A415" s="178">
        <v>386</v>
      </c>
      <c r="B415" s="179" t="s">
        <v>309</v>
      </c>
      <c r="C415" s="178" t="s">
        <v>425</v>
      </c>
      <c r="D415" s="183">
        <v>90864</v>
      </c>
      <c r="E415" s="183">
        <v>345771</v>
      </c>
      <c r="F415" s="183">
        <v>76674</v>
      </c>
      <c r="G415" s="183">
        <v>121958</v>
      </c>
      <c r="H415" s="183">
        <v>103844</v>
      </c>
      <c r="I415" s="183">
        <v>253003</v>
      </c>
      <c r="J415" s="183">
        <v>202485</v>
      </c>
      <c r="K415" s="183">
        <v>562322</v>
      </c>
      <c r="L415" s="183">
        <v>294112</v>
      </c>
      <c r="M415" s="183">
        <v>41984</v>
      </c>
      <c r="N415" s="183">
        <v>229540</v>
      </c>
      <c r="O415" s="183">
        <v>260628</v>
      </c>
      <c r="P415" s="183">
        <v>325786</v>
      </c>
      <c r="Q415" s="183">
        <v>249853</v>
      </c>
      <c r="R415" s="183">
        <v>197903</v>
      </c>
      <c r="S415" s="183">
        <v>124658</v>
      </c>
      <c r="T415" s="183">
        <v>255152</v>
      </c>
      <c r="U415" s="183">
        <v>108461</v>
      </c>
      <c r="V415" s="183">
        <v>173536</v>
      </c>
      <c r="W415" s="183">
        <v>172032</v>
      </c>
      <c r="X415" s="183">
        <v>207134</v>
      </c>
      <c r="Y415" s="183">
        <v>126694</v>
      </c>
      <c r="Z415" s="183">
        <v>721140</v>
      </c>
      <c r="AA415" s="183">
        <v>112498</v>
      </c>
      <c r="AB415" s="183">
        <v>256058</v>
      </c>
      <c r="AC415" s="183">
        <v>257279</v>
      </c>
      <c r="AD415" s="183">
        <v>84840</v>
      </c>
      <c r="AG415" s="226">
        <f t="shared" si="101"/>
        <v>721140</v>
      </c>
      <c r="AH415" s="226">
        <f t="shared" si="102"/>
        <v>41984</v>
      </c>
      <c r="AI415" s="226">
        <f t="shared" ref="AI415:AI436" si="108">AH415-(AH415*$AI$3)</f>
        <v>33587.199999999997</v>
      </c>
      <c r="AJ415" s="227">
        <f t="shared" si="103"/>
        <v>0.20000000000000007</v>
      </c>
      <c r="AK415" s="226">
        <f t="shared" ref="AK415:AK436" si="109">AH415-(AH415*$AK$3)</f>
        <v>31488</v>
      </c>
      <c r="AL415" s="227">
        <f t="shared" si="104"/>
        <v>0.25</v>
      </c>
      <c r="AN415" s="210" t="b">
        <f t="shared" ref="AN415:AN436" si="110">AND(AO415&gt;0,AO415&lt;=$AO$24)</f>
        <v>0</v>
      </c>
      <c r="AO415" s="210" t="b">
        <f t="shared" si="100"/>
        <v>0</v>
      </c>
      <c r="AP415" s="211">
        <f t="shared" ref="AP415:AP436" si="111">VLOOKUP(AQ415,$AT$29:$AU$436,2,FALSE)</f>
        <v>69</v>
      </c>
      <c r="AQ415" s="242">
        <f t="shared" ref="AQ415:AQ436" si="112">IF(AN415,(LARGE($AT$30:$AT$436,+AO415)),AQ414)</f>
        <v>9898</v>
      </c>
      <c r="AR415" s="178">
        <v>386</v>
      </c>
      <c r="AS415" s="243">
        <v>0</v>
      </c>
      <c r="AT415" s="242">
        <f t="shared" si="105"/>
        <v>0</v>
      </c>
      <c r="AU415" s="178">
        <v>386</v>
      </c>
      <c r="AV415" s="244">
        <f t="shared" si="106"/>
        <v>33587.199999999997</v>
      </c>
      <c r="AW415" s="244">
        <f t="shared" ref="AW415:AW436" si="113">+AV415*AS415</f>
        <v>0</v>
      </c>
      <c r="AX415" s="213">
        <f t="shared" si="107"/>
        <v>0</v>
      </c>
      <c r="AZ415" s="194"/>
      <c r="BA415" s="195"/>
      <c r="BB415" s="196">
        <v>668067</v>
      </c>
      <c r="BC415" s="197">
        <f>IF(C415="arrendamiento",BB415/Costo!$C$27,'Precios R9 (2023)'!BB415)</f>
        <v>111344.5</v>
      </c>
      <c r="BD415" s="197">
        <f t="shared" ref="BD415:BD436" si="114">BC415*19%</f>
        <v>21155.455000000002</v>
      </c>
      <c r="BE415" s="197">
        <f t="shared" ref="BE415:BE436" si="115">(BC415+BD415)*AS415</f>
        <v>0</v>
      </c>
    </row>
    <row r="416" spans="1:57" s="181" customFormat="1" ht="18.75" customHeight="1">
      <c r="A416" s="178">
        <v>387</v>
      </c>
      <c r="B416" s="179" t="s">
        <v>309</v>
      </c>
      <c r="C416" s="178" t="s">
        <v>369</v>
      </c>
      <c r="D416" s="183">
        <v>90864</v>
      </c>
      <c r="E416" s="183">
        <v>4149242</v>
      </c>
      <c r="F416" s="183">
        <v>3680346</v>
      </c>
      <c r="G416" s="183">
        <v>2926980</v>
      </c>
      <c r="H416" s="183">
        <v>103844</v>
      </c>
      <c r="I416" s="183">
        <v>5527735</v>
      </c>
      <c r="J416" s="183">
        <v>6136760</v>
      </c>
      <c r="K416" s="183">
        <v>5208368</v>
      </c>
      <c r="L416" s="183">
        <v>5633376</v>
      </c>
      <c r="M416" s="183">
        <v>755717</v>
      </c>
      <c r="N416" s="183">
        <v>2231122</v>
      </c>
      <c r="O416" s="183">
        <v>5690388</v>
      </c>
      <c r="P416" s="183">
        <v>4149468</v>
      </c>
      <c r="Q416" s="183">
        <v>5458888</v>
      </c>
      <c r="R416" s="183">
        <v>4749683</v>
      </c>
      <c r="S416" s="183">
        <v>4484190</v>
      </c>
      <c r="T416" s="183">
        <v>3061824</v>
      </c>
      <c r="U416" s="183">
        <v>3904613</v>
      </c>
      <c r="V416" s="183">
        <v>3499814</v>
      </c>
      <c r="W416" s="183">
        <v>4128767</v>
      </c>
      <c r="X416" s="183">
        <v>4374916</v>
      </c>
      <c r="Y416" s="183">
        <v>2904695</v>
      </c>
      <c r="Z416" s="183">
        <v>4326840</v>
      </c>
      <c r="AA416" s="183">
        <v>3263761</v>
      </c>
      <c r="AB416" s="183">
        <v>5586804</v>
      </c>
      <c r="AC416" s="183">
        <v>5621125</v>
      </c>
      <c r="AD416" s="183">
        <v>339360</v>
      </c>
      <c r="AG416" s="226">
        <f t="shared" si="101"/>
        <v>6136760</v>
      </c>
      <c r="AH416" s="226">
        <f t="shared" si="102"/>
        <v>90864</v>
      </c>
      <c r="AI416" s="226">
        <f t="shared" si="108"/>
        <v>72691.199999999997</v>
      </c>
      <c r="AJ416" s="227">
        <f t="shared" si="103"/>
        <v>0.90381161201878479</v>
      </c>
      <c r="AK416" s="226">
        <f t="shared" si="109"/>
        <v>68148</v>
      </c>
      <c r="AL416" s="227">
        <f t="shared" si="104"/>
        <v>0.90982338626761072</v>
      </c>
      <c r="AN416" s="210" t="b">
        <f t="shared" si="110"/>
        <v>0</v>
      </c>
      <c r="AO416" s="210" t="b">
        <f t="shared" ref="AO416:AO436" si="116">IF(AO415&lt;$AO$24,+AO415+1)</f>
        <v>0</v>
      </c>
      <c r="AP416" s="211">
        <f t="shared" si="111"/>
        <v>69</v>
      </c>
      <c r="AQ416" s="242">
        <f t="shared" si="112"/>
        <v>9898</v>
      </c>
      <c r="AR416" s="178">
        <v>387</v>
      </c>
      <c r="AS416" s="243">
        <v>0</v>
      </c>
      <c r="AT416" s="242">
        <f t="shared" si="105"/>
        <v>0</v>
      </c>
      <c r="AU416" s="178">
        <v>387</v>
      </c>
      <c r="AV416" s="244">
        <f t="shared" si="106"/>
        <v>72691.199999999997</v>
      </c>
      <c r="AW416" s="244">
        <f t="shared" si="113"/>
        <v>0</v>
      </c>
      <c r="AX416" s="213">
        <f t="shared" si="107"/>
        <v>0</v>
      </c>
      <c r="AZ416" s="194"/>
      <c r="BA416" s="195"/>
      <c r="BB416" s="196">
        <v>668067</v>
      </c>
      <c r="BC416" s="197">
        <f>IF(C416="arrendamiento",BB416/Costo!$C$27,'Precios R9 (2023)'!BB416)</f>
        <v>668067</v>
      </c>
      <c r="BD416" s="197">
        <f t="shared" si="114"/>
        <v>126932.73</v>
      </c>
      <c r="BE416" s="197">
        <f t="shared" si="115"/>
        <v>0</v>
      </c>
    </row>
    <row r="417" spans="1:57" s="181" customFormat="1" ht="18.75" customHeight="1">
      <c r="A417" s="178">
        <v>388</v>
      </c>
      <c r="B417" s="179" t="s">
        <v>310</v>
      </c>
      <c r="C417" s="178" t="s">
        <v>425</v>
      </c>
      <c r="D417" s="183">
        <v>104919</v>
      </c>
      <c r="E417" s="183">
        <v>474199</v>
      </c>
      <c r="F417" s="183">
        <v>118776</v>
      </c>
      <c r="G417" s="183">
        <v>170234</v>
      </c>
      <c r="H417" s="183">
        <v>119907</v>
      </c>
      <c r="I417" s="183">
        <v>235800</v>
      </c>
      <c r="J417" s="183">
        <v>321261</v>
      </c>
      <c r="K417" s="183">
        <v>773432</v>
      </c>
      <c r="L417" s="183">
        <v>407232</v>
      </c>
      <c r="M417" s="183">
        <v>128726</v>
      </c>
      <c r="N417" s="183">
        <v>273374</v>
      </c>
      <c r="O417" s="183">
        <v>260628</v>
      </c>
      <c r="P417" s="183">
        <v>395920</v>
      </c>
      <c r="Q417" s="183">
        <v>232863</v>
      </c>
      <c r="R417" s="183">
        <v>542919</v>
      </c>
      <c r="S417" s="183">
        <v>171151</v>
      </c>
      <c r="T417" s="183">
        <v>372052</v>
      </c>
      <c r="U417" s="183">
        <v>188870</v>
      </c>
      <c r="V417" s="183">
        <v>161734</v>
      </c>
      <c r="W417" s="183">
        <v>199840</v>
      </c>
      <c r="X417" s="183">
        <v>275619</v>
      </c>
      <c r="Y417" s="183">
        <v>152146</v>
      </c>
      <c r="Z417" s="183">
        <v>989800</v>
      </c>
      <c r="AA417" s="183">
        <v>112498</v>
      </c>
      <c r="AB417" s="183">
        <v>239113</v>
      </c>
      <c r="AC417" s="183">
        <v>239783</v>
      </c>
      <c r="AD417" s="183">
        <v>876680</v>
      </c>
      <c r="AG417" s="226">
        <f t="shared" si="101"/>
        <v>989800</v>
      </c>
      <c r="AH417" s="226">
        <f t="shared" si="102"/>
        <v>104919</v>
      </c>
      <c r="AI417" s="226">
        <f t="shared" si="108"/>
        <v>83935.2</v>
      </c>
      <c r="AJ417" s="227">
        <f t="shared" si="103"/>
        <v>0.34795457017230402</v>
      </c>
      <c r="AK417" s="226">
        <f t="shared" si="109"/>
        <v>78689.25</v>
      </c>
      <c r="AL417" s="227">
        <f t="shared" si="104"/>
        <v>0.38870740953653493</v>
      </c>
      <c r="AN417" s="210" t="b">
        <f t="shared" si="110"/>
        <v>0</v>
      </c>
      <c r="AO417" s="210" t="b">
        <f t="shared" si="116"/>
        <v>0</v>
      </c>
      <c r="AP417" s="211">
        <f t="shared" si="111"/>
        <v>69</v>
      </c>
      <c r="AQ417" s="242">
        <f t="shared" si="112"/>
        <v>9898</v>
      </c>
      <c r="AR417" s="178">
        <v>388</v>
      </c>
      <c r="AS417" s="243">
        <v>0</v>
      </c>
      <c r="AT417" s="242">
        <f t="shared" si="105"/>
        <v>0</v>
      </c>
      <c r="AU417" s="178">
        <v>388</v>
      </c>
      <c r="AV417" s="244">
        <f t="shared" si="106"/>
        <v>83935.2</v>
      </c>
      <c r="AW417" s="244">
        <f t="shared" si="113"/>
        <v>0</v>
      </c>
      <c r="AX417" s="213">
        <f t="shared" si="107"/>
        <v>0</v>
      </c>
      <c r="AZ417" s="194"/>
      <c r="BA417" s="195"/>
      <c r="BB417" s="196">
        <v>2731092</v>
      </c>
      <c r="BC417" s="197">
        <f>IF(C417="arrendamiento",BB417/Costo!$C$27,'Precios R9 (2023)'!BB417)</f>
        <v>455182</v>
      </c>
      <c r="BD417" s="197">
        <f t="shared" si="114"/>
        <v>86484.58</v>
      </c>
      <c r="BE417" s="197">
        <f t="shared" si="115"/>
        <v>0</v>
      </c>
    </row>
    <row r="418" spans="1:57" s="181" customFormat="1" ht="18.75" customHeight="1">
      <c r="A418" s="178">
        <v>389</v>
      </c>
      <c r="B418" s="179" t="s">
        <v>310</v>
      </c>
      <c r="C418" s="178" t="s">
        <v>369</v>
      </c>
      <c r="D418" s="183">
        <v>104919</v>
      </c>
      <c r="E418" s="183">
        <v>8002109</v>
      </c>
      <c r="F418" s="183">
        <v>5701248</v>
      </c>
      <c r="G418" s="183">
        <v>6128446</v>
      </c>
      <c r="H418" s="183">
        <v>119907</v>
      </c>
      <c r="I418" s="183">
        <v>7070664</v>
      </c>
      <c r="J418" s="183">
        <v>6136760</v>
      </c>
      <c r="K418" s="183">
        <v>7163728</v>
      </c>
      <c r="L418" s="183">
        <v>10825584</v>
      </c>
      <c r="M418" s="183">
        <v>3089411</v>
      </c>
      <c r="N418" s="183">
        <v>2657189</v>
      </c>
      <c r="O418" s="183">
        <v>5690388</v>
      </c>
      <c r="P418" s="183">
        <v>5468221</v>
      </c>
      <c r="Q418" s="183">
        <v>6982599</v>
      </c>
      <c r="R418" s="183">
        <v>13030067</v>
      </c>
      <c r="S418" s="183">
        <v>6159610</v>
      </c>
      <c r="T418" s="183">
        <v>4464620</v>
      </c>
      <c r="U418" s="183">
        <v>6799276</v>
      </c>
      <c r="V418" s="183">
        <v>4476699</v>
      </c>
      <c r="W418" s="183">
        <v>4796175</v>
      </c>
      <c r="X418" s="183">
        <v>5047980</v>
      </c>
      <c r="Y418" s="183">
        <v>2498368</v>
      </c>
      <c r="Z418" s="183">
        <v>5938800</v>
      </c>
      <c r="AA418" s="183">
        <v>5095490</v>
      </c>
      <c r="AB418" s="183">
        <v>7141005</v>
      </c>
      <c r="AC418" s="183">
        <v>7190122</v>
      </c>
      <c r="AD418" s="183">
        <v>3506720</v>
      </c>
      <c r="AG418" s="226">
        <f t="shared" si="101"/>
        <v>13030067</v>
      </c>
      <c r="AH418" s="226">
        <f t="shared" si="102"/>
        <v>104919</v>
      </c>
      <c r="AI418" s="226">
        <f t="shared" si="108"/>
        <v>83935.2</v>
      </c>
      <c r="AJ418" s="227">
        <f t="shared" si="103"/>
        <v>0.97283132610067102</v>
      </c>
      <c r="AK418" s="226">
        <f t="shared" si="109"/>
        <v>78689.25</v>
      </c>
      <c r="AL418" s="227">
        <f t="shared" si="104"/>
        <v>0.97452936821937908</v>
      </c>
      <c r="AN418" s="210" t="b">
        <f t="shared" si="110"/>
        <v>0</v>
      </c>
      <c r="AO418" s="210" t="b">
        <f t="shared" si="116"/>
        <v>0</v>
      </c>
      <c r="AP418" s="211">
        <f t="shared" si="111"/>
        <v>69</v>
      </c>
      <c r="AQ418" s="242">
        <f t="shared" si="112"/>
        <v>9898</v>
      </c>
      <c r="AR418" s="178">
        <v>389</v>
      </c>
      <c r="AS418" s="243">
        <v>0</v>
      </c>
      <c r="AT418" s="242">
        <f t="shared" si="105"/>
        <v>0</v>
      </c>
      <c r="AU418" s="178">
        <v>389</v>
      </c>
      <c r="AV418" s="244">
        <f t="shared" si="106"/>
        <v>83935.2</v>
      </c>
      <c r="AW418" s="244">
        <f t="shared" si="113"/>
        <v>0</v>
      </c>
      <c r="AX418" s="213">
        <f t="shared" si="107"/>
        <v>0</v>
      </c>
      <c r="AZ418" s="194"/>
      <c r="BA418" s="195"/>
      <c r="BB418" s="196">
        <v>2731092</v>
      </c>
      <c r="BC418" s="197">
        <f>IF(C418="arrendamiento",BB418/Costo!$C$27,'Precios R9 (2023)'!BB418)</f>
        <v>2731092</v>
      </c>
      <c r="BD418" s="197">
        <f t="shared" si="114"/>
        <v>518907.48</v>
      </c>
      <c r="BE418" s="197">
        <f t="shared" si="115"/>
        <v>0</v>
      </c>
    </row>
    <row r="419" spans="1:57" s="181" customFormat="1" ht="18.75" customHeight="1">
      <c r="A419" s="178">
        <v>390</v>
      </c>
      <c r="B419" s="179" t="s">
        <v>311</v>
      </c>
      <c r="C419" s="178" t="s">
        <v>425</v>
      </c>
      <c r="D419" s="183">
        <v>89201</v>
      </c>
      <c r="E419" s="183">
        <v>488339</v>
      </c>
      <c r="F419" s="183">
        <v>67636</v>
      </c>
      <c r="G419" s="183">
        <v>117440</v>
      </c>
      <c r="H419" s="183">
        <v>101944</v>
      </c>
      <c r="I419" s="183">
        <v>198807</v>
      </c>
      <c r="J419" s="183">
        <v>227371</v>
      </c>
      <c r="K419" s="183">
        <v>562322</v>
      </c>
      <c r="L419" s="183">
        <v>475104</v>
      </c>
      <c r="M419" s="183">
        <v>45941</v>
      </c>
      <c r="N419" s="183">
        <v>224354</v>
      </c>
      <c r="O419" s="183">
        <v>147508</v>
      </c>
      <c r="P419" s="183">
        <v>311532</v>
      </c>
      <c r="Q419" s="183">
        <v>196332</v>
      </c>
      <c r="R419" s="183">
        <v>277144</v>
      </c>
      <c r="S419" s="183">
        <v>129522</v>
      </c>
      <c r="T419" s="183">
        <v>144642</v>
      </c>
      <c r="U419" s="183">
        <v>109841</v>
      </c>
      <c r="V419" s="183">
        <v>136362</v>
      </c>
      <c r="W419" s="183">
        <v>136639</v>
      </c>
      <c r="X419" s="183">
        <v>198271</v>
      </c>
      <c r="Y419" s="183">
        <v>104099</v>
      </c>
      <c r="Z419" s="183">
        <v>753945</v>
      </c>
      <c r="AA419" s="183">
        <v>105880</v>
      </c>
      <c r="AB419" s="183">
        <v>201116</v>
      </c>
      <c r="AC419" s="183">
        <v>202167</v>
      </c>
      <c r="AD419" s="183">
        <v>226240</v>
      </c>
      <c r="AG419" s="226">
        <f t="shared" si="101"/>
        <v>753945</v>
      </c>
      <c r="AH419" s="226">
        <f t="shared" si="102"/>
        <v>45941</v>
      </c>
      <c r="AI419" s="226">
        <f t="shared" si="108"/>
        <v>36752.800000000003</v>
      </c>
      <c r="AJ419" s="227">
        <f t="shared" si="103"/>
        <v>0.19999999999999996</v>
      </c>
      <c r="AK419" s="226">
        <f t="shared" si="109"/>
        <v>34455.75</v>
      </c>
      <c r="AL419" s="227">
        <f t="shared" si="104"/>
        <v>0.25</v>
      </c>
      <c r="AN419" s="210" t="b">
        <f t="shared" si="110"/>
        <v>0</v>
      </c>
      <c r="AO419" s="210" t="b">
        <f t="shared" si="116"/>
        <v>0</v>
      </c>
      <c r="AP419" s="211">
        <f t="shared" si="111"/>
        <v>69</v>
      </c>
      <c r="AQ419" s="242">
        <f t="shared" si="112"/>
        <v>9898</v>
      </c>
      <c r="AR419" s="178">
        <v>390</v>
      </c>
      <c r="AS419" s="243">
        <v>0</v>
      </c>
      <c r="AT419" s="242">
        <f t="shared" si="105"/>
        <v>0</v>
      </c>
      <c r="AU419" s="178">
        <v>390</v>
      </c>
      <c r="AV419" s="244">
        <f t="shared" si="106"/>
        <v>36752.800000000003</v>
      </c>
      <c r="AW419" s="244">
        <f t="shared" si="113"/>
        <v>0</v>
      </c>
      <c r="AX419" s="213">
        <f t="shared" si="107"/>
        <v>0</v>
      </c>
      <c r="AZ419" s="194"/>
      <c r="BA419" s="195"/>
      <c r="BB419" s="196">
        <v>974706</v>
      </c>
      <c r="BC419" s="197">
        <f>IF(C419="arrendamiento",BB419/Costo!$C$27,'Precios R9 (2023)'!BB419)</f>
        <v>162451</v>
      </c>
      <c r="BD419" s="197">
        <f t="shared" si="114"/>
        <v>30865.69</v>
      </c>
      <c r="BE419" s="197">
        <f t="shared" si="115"/>
        <v>0</v>
      </c>
    </row>
    <row r="420" spans="1:57" s="181" customFormat="1" ht="18.75" customHeight="1">
      <c r="A420" s="178">
        <v>391</v>
      </c>
      <c r="B420" s="179" t="s">
        <v>311</v>
      </c>
      <c r="C420" s="178" t="s">
        <v>369</v>
      </c>
      <c r="D420" s="183">
        <v>89201</v>
      </c>
      <c r="E420" s="183">
        <v>5860063</v>
      </c>
      <c r="F420" s="183">
        <v>3246544</v>
      </c>
      <c r="G420" s="183">
        <v>4227860</v>
      </c>
      <c r="H420" s="183">
        <v>101944</v>
      </c>
      <c r="I420" s="183">
        <v>5242350</v>
      </c>
      <c r="J420" s="183">
        <v>2828000</v>
      </c>
      <c r="K420" s="183">
        <v>5208368</v>
      </c>
      <c r="L420" s="183">
        <v>8479475</v>
      </c>
      <c r="M420" s="183">
        <v>1102587</v>
      </c>
      <c r="N420" s="183">
        <v>2180727</v>
      </c>
      <c r="O420" s="183">
        <v>2296788</v>
      </c>
      <c r="P420" s="183">
        <v>3612623</v>
      </c>
      <c r="Q420" s="183">
        <v>5177058</v>
      </c>
      <c r="R420" s="183">
        <v>6651456</v>
      </c>
      <c r="S420" s="183">
        <v>4659187</v>
      </c>
      <c r="T420" s="183">
        <v>1735702</v>
      </c>
      <c r="U420" s="183">
        <v>3954251</v>
      </c>
      <c r="V420" s="183">
        <v>3319125</v>
      </c>
      <c r="W420" s="183">
        <v>3279349</v>
      </c>
      <c r="X420" s="183">
        <v>4543182</v>
      </c>
      <c r="Y420" s="183">
        <v>2498368</v>
      </c>
      <c r="Z420" s="183">
        <v>4523669</v>
      </c>
      <c r="AA420" s="183">
        <v>3441110</v>
      </c>
      <c r="AB420" s="183">
        <v>5315984</v>
      </c>
      <c r="AC420" s="183">
        <v>5330919</v>
      </c>
      <c r="AD420" s="183">
        <v>904960</v>
      </c>
      <c r="AG420" s="226">
        <f t="shared" si="101"/>
        <v>8479475</v>
      </c>
      <c r="AH420" s="226">
        <f t="shared" si="102"/>
        <v>89201</v>
      </c>
      <c r="AI420" s="226">
        <f t="shared" si="108"/>
        <v>71360.800000000003</v>
      </c>
      <c r="AJ420" s="227">
        <f t="shared" si="103"/>
        <v>0.93527875804811778</v>
      </c>
      <c r="AK420" s="226">
        <f t="shared" si="109"/>
        <v>66900.75</v>
      </c>
      <c r="AL420" s="227">
        <f t="shared" si="104"/>
        <v>0.93932383567011035</v>
      </c>
      <c r="AN420" s="210" t="b">
        <f t="shared" si="110"/>
        <v>0</v>
      </c>
      <c r="AO420" s="210" t="b">
        <f t="shared" si="116"/>
        <v>0</v>
      </c>
      <c r="AP420" s="211">
        <f t="shared" si="111"/>
        <v>69</v>
      </c>
      <c r="AQ420" s="242">
        <f t="shared" si="112"/>
        <v>9898</v>
      </c>
      <c r="AR420" s="178">
        <v>391</v>
      </c>
      <c r="AS420" s="243">
        <v>0</v>
      </c>
      <c r="AT420" s="242">
        <f t="shared" si="105"/>
        <v>0</v>
      </c>
      <c r="AU420" s="178">
        <v>391</v>
      </c>
      <c r="AV420" s="244">
        <f t="shared" si="106"/>
        <v>71360.800000000003</v>
      </c>
      <c r="AW420" s="244">
        <f t="shared" si="113"/>
        <v>0</v>
      </c>
      <c r="AX420" s="213">
        <f t="shared" si="107"/>
        <v>0</v>
      </c>
      <c r="AZ420" s="194"/>
      <c r="BA420" s="195"/>
      <c r="BB420" s="196">
        <v>974706</v>
      </c>
      <c r="BC420" s="197">
        <f>IF(C420="arrendamiento",BB420/Costo!$C$27,'Precios R9 (2023)'!BB420)</f>
        <v>974706</v>
      </c>
      <c r="BD420" s="197">
        <f t="shared" si="114"/>
        <v>185194.14</v>
      </c>
      <c r="BE420" s="197">
        <f t="shared" si="115"/>
        <v>0</v>
      </c>
    </row>
    <row r="421" spans="1:57" s="181" customFormat="1" ht="18.75" customHeight="1">
      <c r="A421" s="178">
        <v>392</v>
      </c>
      <c r="B421" s="179" t="s">
        <v>312</v>
      </c>
      <c r="C421" s="178" t="s">
        <v>425</v>
      </c>
      <c r="D421" s="183">
        <v>88884</v>
      </c>
      <c r="E421" s="183">
        <v>652024</v>
      </c>
      <c r="F421" s="183">
        <v>78132</v>
      </c>
      <c r="G421" s="183">
        <v>216163</v>
      </c>
      <c r="H421" s="183">
        <v>101582</v>
      </c>
      <c r="I421" s="183">
        <v>421869</v>
      </c>
      <c r="J421" s="183">
        <v>363115</v>
      </c>
      <c r="K421" s="183">
        <v>562322</v>
      </c>
      <c r="L421" s="183">
        <v>475104</v>
      </c>
      <c r="M421" s="183">
        <v>55249</v>
      </c>
      <c r="N421" s="183">
        <v>243680</v>
      </c>
      <c r="O421" s="183">
        <v>271940</v>
      </c>
      <c r="P421" s="183">
        <v>490375</v>
      </c>
      <c r="Q421" s="183">
        <v>416614</v>
      </c>
      <c r="R421" s="183">
        <v>791840</v>
      </c>
      <c r="S421" s="183">
        <v>134726</v>
      </c>
      <c r="T421" s="183">
        <v>388659</v>
      </c>
      <c r="U421" s="183">
        <v>168266</v>
      </c>
      <c r="V421" s="183">
        <v>289359</v>
      </c>
      <c r="W421" s="183">
        <v>155540</v>
      </c>
      <c r="X421" s="183">
        <v>196310</v>
      </c>
      <c r="Y421" s="183">
        <v>139592</v>
      </c>
      <c r="Z421" s="183">
        <v>1074640</v>
      </c>
      <c r="AA421" s="183">
        <v>112498</v>
      </c>
      <c r="AB421" s="183">
        <v>425863</v>
      </c>
      <c r="AC421" s="183">
        <v>428995</v>
      </c>
      <c r="AD421" s="183">
        <v>311080</v>
      </c>
      <c r="AG421" s="226">
        <f t="shared" si="101"/>
        <v>1074640</v>
      </c>
      <c r="AH421" s="226">
        <f t="shared" si="102"/>
        <v>55249</v>
      </c>
      <c r="AI421" s="226">
        <f t="shared" si="108"/>
        <v>44199.199999999997</v>
      </c>
      <c r="AJ421" s="227">
        <f t="shared" si="103"/>
        <v>0.20000000000000007</v>
      </c>
      <c r="AK421" s="226">
        <f t="shared" si="109"/>
        <v>41436.75</v>
      </c>
      <c r="AL421" s="227">
        <f t="shared" si="104"/>
        <v>0.25</v>
      </c>
      <c r="AN421" s="210" t="b">
        <f t="shared" si="110"/>
        <v>0</v>
      </c>
      <c r="AO421" s="210" t="b">
        <f t="shared" si="116"/>
        <v>0</v>
      </c>
      <c r="AP421" s="211">
        <f t="shared" si="111"/>
        <v>69</v>
      </c>
      <c r="AQ421" s="242">
        <f t="shared" si="112"/>
        <v>9898</v>
      </c>
      <c r="AR421" s="178">
        <v>392</v>
      </c>
      <c r="AS421" s="243">
        <v>0</v>
      </c>
      <c r="AT421" s="242">
        <f t="shared" si="105"/>
        <v>0</v>
      </c>
      <c r="AU421" s="178">
        <v>392</v>
      </c>
      <c r="AV421" s="244">
        <f t="shared" si="106"/>
        <v>44199.199999999997</v>
      </c>
      <c r="AW421" s="244">
        <f t="shared" si="113"/>
        <v>0</v>
      </c>
      <c r="AX421" s="213">
        <f t="shared" si="107"/>
        <v>0</v>
      </c>
      <c r="AZ421" s="194"/>
      <c r="BA421" s="195"/>
      <c r="BB421" s="196">
        <v>1172185</v>
      </c>
      <c r="BC421" s="197">
        <f>IF(C421="arrendamiento",BB421/Costo!$C$27,'Precios R9 (2023)'!BB421)</f>
        <v>195364.16666666666</v>
      </c>
      <c r="BD421" s="197">
        <f t="shared" si="114"/>
        <v>37119.191666666666</v>
      </c>
      <c r="BE421" s="197">
        <f t="shared" si="115"/>
        <v>0</v>
      </c>
    </row>
    <row r="422" spans="1:57" s="181" customFormat="1" ht="18.75" customHeight="1">
      <c r="A422" s="178">
        <v>393</v>
      </c>
      <c r="B422" s="179" t="s">
        <v>312</v>
      </c>
      <c r="C422" s="178" t="s">
        <v>369</v>
      </c>
      <c r="D422" s="183">
        <v>88884</v>
      </c>
      <c r="E422" s="183">
        <v>7824284</v>
      </c>
      <c r="F422" s="183">
        <v>3750313</v>
      </c>
      <c r="G422" s="183">
        <v>7781864</v>
      </c>
      <c r="H422" s="183">
        <v>101582</v>
      </c>
      <c r="I422" s="183">
        <v>8237409</v>
      </c>
      <c r="J422" s="183">
        <v>2828000</v>
      </c>
      <c r="K422" s="183">
        <v>7163728</v>
      </c>
      <c r="L422" s="183">
        <v>8479475</v>
      </c>
      <c r="M422" s="183">
        <v>1325976</v>
      </c>
      <c r="N422" s="183">
        <v>2368563</v>
      </c>
      <c r="O422" s="183">
        <v>2409908</v>
      </c>
      <c r="P422" s="183">
        <v>6093345</v>
      </c>
      <c r="Q422" s="183">
        <v>8134813</v>
      </c>
      <c r="R422" s="183">
        <v>19004160</v>
      </c>
      <c r="S422" s="183">
        <v>4847531</v>
      </c>
      <c r="T422" s="183">
        <v>4663910</v>
      </c>
      <c r="U422" s="183">
        <v>6057576</v>
      </c>
      <c r="V422" s="183">
        <v>5215408</v>
      </c>
      <c r="W422" s="183">
        <v>3732960</v>
      </c>
      <c r="X422" s="183">
        <v>4711448</v>
      </c>
      <c r="Y422" s="183">
        <v>2498368</v>
      </c>
      <c r="Z422" s="183">
        <v>6447840</v>
      </c>
      <c r="AA422" s="183">
        <v>3771986</v>
      </c>
      <c r="AB422" s="183">
        <v>8328811</v>
      </c>
      <c r="AC422" s="183">
        <v>8376579</v>
      </c>
      <c r="AD422" s="183">
        <v>1244320</v>
      </c>
      <c r="AG422" s="226">
        <f t="shared" si="101"/>
        <v>19004160</v>
      </c>
      <c r="AH422" s="226">
        <f t="shared" si="102"/>
        <v>88884</v>
      </c>
      <c r="AI422" s="226">
        <f t="shared" si="108"/>
        <v>71107.199999999997</v>
      </c>
      <c r="AJ422" s="227">
        <f t="shared" si="103"/>
        <v>0.94637369002153882</v>
      </c>
      <c r="AK422" s="226">
        <f t="shared" si="109"/>
        <v>66663</v>
      </c>
      <c r="AL422" s="227">
        <f t="shared" si="104"/>
        <v>0.94972533439519269</v>
      </c>
      <c r="AN422" s="210" t="b">
        <f t="shared" si="110"/>
        <v>0</v>
      </c>
      <c r="AO422" s="210" t="b">
        <f t="shared" si="116"/>
        <v>0</v>
      </c>
      <c r="AP422" s="211">
        <f t="shared" si="111"/>
        <v>69</v>
      </c>
      <c r="AQ422" s="242">
        <f t="shared" si="112"/>
        <v>9898</v>
      </c>
      <c r="AR422" s="178">
        <v>393</v>
      </c>
      <c r="AS422" s="243">
        <v>0</v>
      </c>
      <c r="AT422" s="242">
        <f t="shared" si="105"/>
        <v>0</v>
      </c>
      <c r="AU422" s="178">
        <v>393</v>
      </c>
      <c r="AV422" s="244">
        <f t="shared" si="106"/>
        <v>71107.199999999997</v>
      </c>
      <c r="AW422" s="244">
        <f t="shared" si="113"/>
        <v>0</v>
      </c>
      <c r="AX422" s="213">
        <f t="shared" si="107"/>
        <v>0</v>
      </c>
      <c r="AZ422" s="194"/>
      <c r="BA422" s="195"/>
      <c r="BB422" s="196">
        <v>1172185</v>
      </c>
      <c r="BC422" s="197">
        <f>IF(C422="arrendamiento",BB422/Costo!$C$27,'Precios R9 (2023)'!BB422)</f>
        <v>1172185</v>
      </c>
      <c r="BD422" s="197">
        <f t="shared" si="114"/>
        <v>222715.15</v>
      </c>
      <c r="BE422" s="197">
        <f t="shared" si="115"/>
        <v>0</v>
      </c>
    </row>
    <row r="423" spans="1:57" s="181" customFormat="1" ht="18.75" customHeight="1">
      <c r="A423" s="178">
        <v>394</v>
      </c>
      <c r="B423" s="179" t="s">
        <v>460</v>
      </c>
      <c r="C423" s="178" t="s">
        <v>425</v>
      </c>
      <c r="D423" s="183">
        <v>102900</v>
      </c>
      <c r="E423" s="183">
        <v>518655</v>
      </c>
      <c r="F423" s="183">
        <v>88722</v>
      </c>
      <c r="G423" s="183">
        <v>214537</v>
      </c>
      <c r="H423" s="183">
        <v>117600</v>
      </c>
      <c r="I423" s="183">
        <v>419987</v>
      </c>
      <c r="J423" s="183">
        <v>218322</v>
      </c>
      <c r="K423" s="183">
        <v>773432</v>
      </c>
      <c r="L423" s="183">
        <v>203616</v>
      </c>
      <c r="M423" s="183">
        <v>36835</v>
      </c>
      <c r="N423" s="183">
        <v>182188</v>
      </c>
      <c r="O423" s="183">
        <v>244339</v>
      </c>
      <c r="P423" s="183">
        <v>542297</v>
      </c>
      <c r="Q423" s="183">
        <v>414757</v>
      </c>
      <c r="R423" s="183">
        <v>179861</v>
      </c>
      <c r="S423" s="183">
        <v>106333</v>
      </c>
      <c r="T423" s="183">
        <v>331715</v>
      </c>
      <c r="U423" s="183">
        <v>185093</v>
      </c>
      <c r="V423" s="183">
        <v>288069</v>
      </c>
      <c r="W423" s="183">
        <v>168826</v>
      </c>
      <c r="X423" s="183">
        <v>269927</v>
      </c>
      <c r="Y423" s="183">
        <v>156423</v>
      </c>
      <c r="Z423" s="183">
        <v>1187760</v>
      </c>
      <c r="AA423" s="183">
        <v>99263</v>
      </c>
      <c r="AB423" s="183">
        <v>426779</v>
      </c>
      <c r="AC423" s="183">
        <v>427082</v>
      </c>
      <c r="AD423" s="183">
        <v>87668</v>
      </c>
      <c r="AG423" s="226">
        <f t="shared" si="101"/>
        <v>1187760</v>
      </c>
      <c r="AH423" s="226">
        <f t="shared" si="102"/>
        <v>36835</v>
      </c>
      <c r="AI423" s="226">
        <f t="shared" si="108"/>
        <v>29468</v>
      </c>
      <c r="AJ423" s="227">
        <f t="shared" si="103"/>
        <v>0.19999999999999996</v>
      </c>
      <c r="AK423" s="226">
        <f t="shared" si="109"/>
        <v>27626.25</v>
      </c>
      <c r="AL423" s="227">
        <f t="shared" si="104"/>
        <v>0.25</v>
      </c>
      <c r="AN423" s="210" t="b">
        <f t="shared" si="110"/>
        <v>0</v>
      </c>
      <c r="AO423" s="210" t="b">
        <f t="shared" si="116"/>
        <v>0</v>
      </c>
      <c r="AP423" s="211">
        <f t="shared" si="111"/>
        <v>69</v>
      </c>
      <c r="AQ423" s="242">
        <f t="shared" si="112"/>
        <v>9898</v>
      </c>
      <c r="AR423" s="178">
        <v>394</v>
      </c>
      <c r="AS423" s="243">
        <v>0</v>
      </c>
      <c r="AT423" s="242">
        <f t="shared" si="105"/>
        <v>0</v>
      </c>
      <c r="AU423" s="178">
        <v>394</v>
      </c>
      <c r="AV423" s="244">
        <f t="shared" si="106"/>
        <v>29468</v>
      </c>
      <c r="AW423" s="244">
        <f t="shared" si="113"/>
        <v>0</v>
      </c>
      <c r="AX423" s="213">
        <f t="shared" si="107"/>
        <v>0</v>
      </c>
      <c r="AZ423" s="194"/>
      <c r="BA423" s="195"/>
      <c r="BB423" s="196">
        <v>781513</v>
      </c>
      <c r="BC423" s="197">
        <f>IF(C423="arrendamiento",BB423/Costo!$C$27,'Precios R9 (2023)'!BB423)</f>
        <v>130252.16666666667</v>
      </c>
      <c r="BD423" s="197">
        <f t="shared" si="114"/>
        <v>24747.911666666667</v>
      </c>
      <c r="BE423" s="197">
        <f t="shared" si="115"/>
        <v>0</v>
      </c>
    </row>
    <row r="424" spans="1:57" s="181" customFormat="1" ht="18.75" customHeight="1">
      <c r="A424" s="178">
        <v>395</v>
      </c>
      <c r="B424" s="179" t="s">
        <v>460</v>
      </c>
      <c r="C424" s="178" t="s">
        <v>369</v>
      </c>
      <c r="D424" s="183">
        <v>102900</v>
      </c>
      <c r="E424" s="183">
        <v>6223862</v>
      </c>
      <c r="F424" s="183">
        <v>4258636</v>
      </c>
      <c r="G424" s="183">
        <v>5148883</v>
      </c>
      <c r="H424" s="183">
        <v>117600</v>
      </c>
      <c r="I424" s="183">
        <v>9104506</v>
      </c>
      <c r="J424" s="183">
        <v>1482777</v>
      </c>
      <c r="K424" s="183">
        <v>4444000</v>
      </c>
      <c r="L424" s="183">
        <v>2058784</v>
      </c>
      <c r="M424" s="183">
        <v>884048</v>
      </c>
      <c r="N424" s="183">
        <v>1770869</v>
      </c>
      <c r="O424" s="183">
        <v>6239699</v>
      </c>
      <c r="P424" s="183">
        <v>5468221</v>
      </c>
      <c r="Q424" s="183">
        <v>8991110</v>
      </c>
      <c r="R424" s="183">
        <v>4316659</v>
      </c>
      <c r="S424" s="183">
        <v>3826963</v>
      </c>
      <c r="T424" s="183">
        <v>3980589</v>
      </c>
      <c r="U424" s="183">
        <v>6663334</v>
      </c>
      <c r="V424" s="183">
        <v>5764399</v>
      </c>
      <c r="W424" s="183">
        <v>4051845</v>
      </c>
      <c r="X424" s="183">
        <v>6478241</v>
      </c>
      <c r="Y424" s="183">
        <v>1718010</v>
      </c>
      <c r="Z424" s="183">
        <v>7126560</v>
      </c>
      <c r="AA424" s="183">
        <v>2382307</v>
      </c>
      <c r="AB424" s="183">
        <v>9195830</v>
      </c>
      <c r="AC424" s="183">
        <v>9258324</v>
      </c>
      <c r="AD424" s="183">
        <v>350672</v>
      </c>
      <c r="AG424" s="226">
        <f t="shared" si="101"/>
        <v>9258324</v>
      </c>
      <c r="AH424" s="226">
        <f t="shared" si="102"/>
        <v>102900</v>
      </c>
      <c r="AI424" s="226">
        <f t="shared" si="108"/>
        <v>82320</v>
      </c>
      <c r="AJ424" s="227">
        <f t="shared" si="103"/>
        <v>0.90688288418728391</v>
      </c>
      <c r="AK424" s="226">
        <f t="shared" si="109"/>
        <v>77175</v>
      </c>
      <c r="AL424" s="227">
        <f t="shared" si="104"/>
        <v>0.91270270392557873</v>
      </c>
      <c r="AN424" s="210" t="b">
        <f t="shared" si="110"/>
        <v>0</v>
      </c>
      <c r="AO424" s="210" t="b">
        <f t="shared" si="116"/>
        <v>0</v>
      </c>
      <c r="AP424" s="211">
        <f t="shared" si="111"/>
        <v>69</v>
      </c>
      <c r="AQ424" s="242">
        <f t="shared" si="112"/>
        <v>9898</v>
      </c>
      <c r="AR424" s="178">
        <v>395</v>
      </c>
      <c r="AS424" s="243">
        <v>0</v>
      </c>
      <c r="AT424" s="242">
        <f t="shared" si="105"/>
        <v>0</v>
      </c>
      <c r="AU424" s="178">
        <v>395</v>
      </c>
      <c r="AV424" s="244">
        <f t="shared" si="106"/>
        <v>82320</v>
      </c>
      <c r="AW424" s="244">
        <f t="shared" si="113"/>
        <v>0</v>
      </c>
      <c r="AX424" s="213">
        <f t="shared" si="107"/>
        <v>0</v>
      </c>
      <c r="AZ424" s="194"/>
      <c r="BA424" s="195"/>
      <c r="BB424" s="196">
        <v>781513</v>
      </c>
      <c r="BC424" s="197">
        <f>IF(C424="arrendamiento",BB424/Costo!$C$27,'Precios R9 (2023)'!BB424)</f>
        <v>781513</v>
      </c>
      <c r="BD424" s="197">
        <f t="shared" si="114"/>
        <v>148487.47</v>
      </c>
      <c r="BE424" s="197">
        <f t="shared" si="115"/>
        <v>0</v>
      </c>
    </row>
    <row r="425" spans="1:57" s="181" customFormat="1" ht="18.75" customHeight="1">
      <c r="A425" s="178">
        <v>396</v>
      </c>
      <c r="B425" s="179" t="s">
        <v>313</v>
      </c>
      <c r="C425" s="178" t="s">
        <v>425</v>
      </c>
      <c r="D425" s="183">
        <v>58434</v>
      </c>
      <c r="E425" s="183">
        <v>222281</v>
      </c>
      <c r="F425" s="183">
        <v>40516</v>
      </c>
      <c r="G425" s="183">
        <v>105697</v>
      </c>
      <c r="H425" s="183">
        <v>66782</v>
      </c>
      <c r="I425" s="183">
        <v>191777</v>
      </c>
      <c r="J425" s="183">
        <v>124432</v>
      </c>
      <c r="K425" s="183">
        <v>479796</v>
      </c>
      <c r="L425" s="183">
        <v>180992</v>
      </c>
      <c r="M425" s="183">
        <v>17424</v>
      </c>
      <c r="N425" s="183">
        <v>90456</v>
      </c>
      <c r="O425" s="183">
        <v>71039</v>
      </c>
      <c r="P425" s="183">
        <v>241149</v>
      </c>
      <c r="Q425" s="183">
        <v>189389</v>
      </c>
      <c r="R425" s="183">
        <v>51979</v>
      </c>
      <c r="S425" s="183">
        <v>52714</v>
      </c>
      <c r="T425" s="183">
        <v>112743</v>
      </c>
      <c r="U425" s="183">
        <v>210333</v>
      </c>
      <c r="V425" s="183">
        <v>131540</v>
      </c>
      <c r="W425" s="183">
        <v>58534</v>
      </c>
      <c r="X425" s="183">
        <v>91614</v>
      </c>
      <c r="Y425" s="183">
        <v>58328</v>
      </c>
      <c r="Z425" s="183">
        <v>509040</v>
      </c>
      <c r="AA425" s="183">
        <v>79410</v>
      </c>
      <c r="AB425" s="183">
        <v>193956</v>
      </c>
      <c r="AC425" s="183">
        <v>195018</v>
      </c>
      <c r="AD425" s="183">
        <v>84840</v>
      </c>
      <c r="AG425" s="226">
        <f t="shared" si="101"/>
        <v>509040</v>
      </c>
      <c r="AH425" s="226">
        <f t="shared" si="102"/>
        <v>17424</v>
      </c>
      <c r="AI425" s="226">
        <f t="shared" si="108"/>
        <v>13939.2</v>
      </c>
      <c r="AJ425" s="227">
        <f t="shared" si="103"/>
        <v>0.19999999999999996</v>
      </c>
      <c r="AK425" s="226">
        <f t="shared" si="109"/>
        <v>13068</v>
      </c>
      <c r="AL425" s="227">
        <f t="shared" si="104"/>
        <v>0.25</v>
      </c>
      <c r="AN425" s="210" t="b">
        <f t="shared" si="110"/>
        <v>0</v>
      </c>
      <c r="AO425" s="210" t="b">
        <f t="shared" si="116"/>
        <v>0</v>
      </c>
      <c r="AP425" s="211">
        <f t="shared" si="111"/>
        <v>69</v>
      </c>
      <c r="AQ425" s="242">
        <f t="shared" si="112"/>
        <v>9898</v>
      </c>
      <c r="AR425" s="178">
        <v>396</v>
      </c>
      <c r="AS425" s="243">
        <v>0</v>
      </c>
      <c r="AT425" s="242">
        <f t="shared" si="105"/>
        <v>0</v>
      </c>
      <c r="AU425" s="178">
        <v>396</v>
      </c>
      <c r="AV425" s="244">
        <f t="shared" si="106"/>
        <v>13939.2</v>
      </c>
      <c r="AW425" s="244">
        <f t="shared" si="113"/>
        <v>0</v>
      </c>
      <c r="AX425" s="213">
        <f t="shared" si="107"/>
        <v>0</v>
      </c>
      <c r="AZ425" s="194"/>
      <c r="BA425" s="195"/>
      <c r="BB425" s="196">
        <v>369664</v>
      </c>
      <c r="BC425" s="197">
        <f>IF(C425="arrendamiento",BB425/Costo!$C$27,'Precios R9 (2023)'!BB425)</f>
        <v>61610.666666666664</v>
      </c>
      <c r="BD425" s="197">
        <f t="shared" si="114"/>
        <v>11706.026666666667</v>
      </c>
      <c r="BE425" s="197">
        <f t="shared" si="115"/>
        <v>0</v>
      </c>
    </row>
    <row r="426" spans="1:57" s="181" customFormat="1" ht="18.75" customHeight="1">
      <c r="A426" s="178">
        <v>397</v>
      </c>
      <c r="B426" s="179" t="s">
        <v>313</v>
      </c>
      <c r="C426" s="178" t="s">
        <v>369</v>
      </c>
      <c r="D426" s="183">
        <v>58434</v>
      </c>
      <c r="E426" s="183">
        <v>2667370</v>
      </c>
      <c r="F426" s="183">
        <v>1458583</v>
      </c>
      <c r="G426" s="183">
        <v>1886276</v>
      </c>
      <c r="H426" s="183">
        <v>66782</v>
      </c>
      <c r="I426" s="183">
        <v>3901931</v>
      </c>
      <c r="J426" s="183">
        <v>1088780</v>
      </c>
      <c r="K426" s="183">
        <v>3169461</v>
      </c>
      <c r="L426" s="183">
        <v>1832544</v>
      </c>
      <c r="M426" s="183">
        <v>418164</v>
      </c>
      <c r="N426" s="183">
        <v>879237</v>
      </c>
      <c r="O426" s="183">
        <v>236195</v>
      </c>
      <c r="P426" s="183">
        <v>3028788</v>
      </c>
      <c r="Q426" s="183">
        <v>3853332</v>
      </c>
      <c r="R426" s="183">
        <v>1247487</v>
      </c>
      <c r="S426" s="183">
        <v>1896909</v>
      </c>
      <c r="T426" s="183">
        <v>1352915</v>
      </c>
      <c r="U426" s="183">
        <v>2523990</v>
      </c>
      <c r="V426" s="183">
        <v>2470456</v>
      </c>
      <c r="W426" s="183">
        <v>1404837</v>
      </c>
      <c r="X426" s="183">
        <v>2120152</v>
      </c>
      <c r="Y426" s="183">
        <v>1399860</v>
      </c>
      <c r="Z426" s="183">
        <v>3054240</v>
      </c>
      <c r="AA426" s="183">
        <v>1786730</v>
      </c>
      <c r="AB426" s="183">
        <v>3955784</v>
      </c>
      <c r="AC426" s="183">
        <v>3967854</v>
      </c>
      <c r="AD426" s="183">
        <v>339360</v>
      </c>
      <c r="AG426" s="226">
        <f t="shared" si="101"/>
        <v>3967854</v>
      </c>
      <c r="AH426" s="226">
        <f t="shared" si="102"/>
        <v>58434</v>
      </c>
      <c r="AI426" s="226">
        <f t="shared" si="108"/>
        <v>46747.199999999997</v>
      </c>
      <c r="AJ426" s="227">
        <f t="shared" si="103"/>
        <v>0.88820845409934857</v>
      </c>
      <c r="AK426" s="226">
        <f t="shared" si="109"/>
        <v>43825.5</v>
      </c>
      <c r="AL426" s="227">
        <f t="shared" si="104"/>
        <v>0.89519542571813926</v>
      </c>
      <c r="AN426" s="210" t="b">
        <f t="shared" si="110"/>
        <v>0</v>
      </c>
      <c r="AO426" s="210" t="b">
        <f t="shared" si="116"/>
        <v>0</v>
      </c>
      <c r="AP426" s="211">
        <f t="shared" si="111"/>
        <v>69</v>
      </c>
      <c r="AQ426" s="242">
        <f t="shared" si="112"/>
        <v>9898</v>
      </c>
      <c r="AR426" s="178">
        <v>397</v>
      </c>
      <c r="AS426" s="243">
        <v>0</v>
      </c>
      <c r="AT426" s="242">
        <f t="shared" si="105"/>
        <v>0</v>
      </c>
      <c r="AU426" s="178">
        <v>397</v>
      </c>
      <c r="AV426" s="244">
        <f t="shared" si="106"/>
        <v>46747.199999999997</v>
      </c>
      <c r="AW426" s="244">
        <f t="shared" si="113"/>
        <v>0</v>
      </c>
      <c r="AX426" s="213">
        <f t="shared" si="107"/>
        <v>0</v>
      </c>
      <c r="AZ426" s="194"/>
      <c r="BA426" s="195"/>
      <c r="BB426" s="196">
        <v>369664</v>
      </c>
      <c r="BC426" s="197">
        <f>IF(C426="arrendamiento",BB426/Costo!$C$27,'Precios R9 (2023)'!BB426)</f>
        <v>369664</v>
      </c>
      <c r="BD426" s="197">
        <f t="shared" si="114"/>
        <v>70236.160000000003</v>
      </c>
      <c r="BE426" s="197">
        <f t="shared" si="115"/>
        <v>0</v>
      </c>
    </row>
    <row r="427" spans="1:57" s="181" customFormat="1" ht="18.75" customHeight="1">
      <c r="A427" s="178">
        <v>398</v>
      </c>
      <c r="B427" s="179" t="s">
        <v>314</v>
      </c>
      <c r="C427" s="178" t="s">
        <v>425</v>
      </c>
      <c r="D427" s="183">
        <v>58434</v>
      </c>
      <c r="E427" s="183">
        <v>10684</v>
      </c>
      <c r="F427" s="183">
        <v>5068</v>
      </c>
      <c r="G427" s="183">
        <v>49867</v>
      </c>
      <c r="H427" s="183">
        <v>66782</v>
      </c>
      <c r="I427" s="183">
        <v>865274</v>
      </c>
      <c r="J427" s="183">
        <v>49773</v>
      </c>
      <c r="K427" s="183">
        <v>483126</v>
      </c>
      <c r="L427" s="183">
        <v>19117</v>
      </c>
      <c r="M427" s="183">
        <v>2685</v>
      </c>
      <c r="N427" s="183">
        <v>6487</v>
      </c>
      <c r="O427" s="183">
        <v>18778</v>
      </c>
      <c r="P427" s="183">
        <v>415377</v>
      </c>
      <c r="Q427" s="183">
        <v>29981</v>
      </c>
      <c r="R427" s="183">
        <v>2822</v>
      </c>
      <c r="S427" s="183">
        <v>7692</v>
      </c>
      <c r="T427" s="183">
        <v>39632</v>
      </c>
      <c r="U427" s="183">
        <v>322510</v>
      </c>
      <c r="V427" s="183">
        <v>20824</v>
      </c>
      <c r="W427" s="183">
        <v>4236</v>
      </c>
      <c r="X427" s="183">
        <v>21109</v>
      </c>
      <c r="Y427" s="183">
        <v>23823</v>
      </c>
      <c r="Z427" s="183">
        <v>1272600</v>
      </c>
      <c r="AA427" s="183">
        <v>10588</v>
      </c>
      <c r="AB427" s="183">
        <v>30667</v>
      </c>
      <c r="AC427" s="183">
        <v>344880</v>
      </c>
      <c r="AD427" s="183">
        <v>6222</v>
      </c>
      <c r="AG427" s="226">
        <f t="shared" si="101"/>
        <v>1272600</v>
      </c>
      <c r="AH427" s="226">
        <f t="shared" si="102"/>
        <v>2685</v>
      </c>
      <c r="AI427" s="226">
        <f t="shared" si="108"/>
        <v>2148</v>
      </c>
      <c r="AJ427" s="227">
        <f t="shared" si="103"/>
        <v>0.19999999999999996</v>
      </c>
      <c r="AK427" s="226">
        <f t="shared" si="109"/>
        <v>2013.75</v>
      </c>
      <c r="AL427" s="227">
        <f t="shared" si="104"/>
        <v>0.25</v>
      </c>
      <c r="AN427" s="210" t="b">
        <f t="shared" si="110"/>
        <v>0</v>
      </c>
      <c r="AO427" s="210" t="b">
        <f t="shared" si="116"/>
        <v>0</v>
      </c>
      <c r="AP427" s="211">
        <f t="shared" si="111"/>
        <v>69</v>
      </c>
      <c r="AQ427" s="242">
        <f t="shared" si="112"/>
        <v>9898</v>
      </c>
      <c r="AR427" s="178">
        <v>398</v>
      </c>
      <c r="AS427" s="243">
        <v>0</v>
      </c>
      <c r="AT427" s="242">
        <f t="shared" si="105"/>
        <v>0</v>
      </c>
      <c r="AU427" s="178">
        <v>398</v>
      </c>
      <c r="AV427" s="244">
        <f t="shared" si="106"/>
        <v>2148</v>
      </c>
      <c r="AW427" s="244">
        <f t="shared" si="113"/>
        <v>0</v>
      </c>
      <c r="AX427" s="213">
        <f t="shared" si="107"/>
        <v>0</v>
      </c>
      <c r="AZ427" s="194"/>
      <c r="BA427" s="195"/>
      <c r="BB427" s="196">
        <v>28487</v>
      </c>
      <c r="BC427" s="197">
        <f>IF(C427="arrendamiento",BB427/Costo!$C$27,'Precios R9 (2023)'!BB427)</f>
        <v>4747.833333333333</v>
      </c>
      <c r="BD427" s="197">
        <f t="shared" si="114"/>
        <v>902.08833333333325</v>
      </c>
      <c r="BE427" s="197">
        <f t="shared" si="115"/>
        <v>0</v>
      </c>
    </row>
    <row r="428" spans="1:57" s="181" customFormat="1" ht="18.75" customHeight="1">
      <c r="A428" s="178">
        <v>399</v>
      </c>
      <c r="B428" s="179" t="s">
        <v>314</v>
      </c>
      <c r="C428" s="178" t="s">
        <v>369</v>
      </c>
      <c r="D428" s="183">
        <v>12709</v>
      </c>
      <c r="E428" s="183">
        <v>85473</v>
      </c>
      <c r="F428" s="183">
        <v>60813</v>
      </c>
      <c r="G428" s="183">
        <v>598405</v>
      </c>
      <c r="H428" s="183">
        <v>14525</v>
      </c>
      <c r="I428" s="183">
        <v>6156213</v>
      </c>
      <c r="J428" s="183">
        <v>98754</v>
      </c>
      <c r="K428" s="183">
        <v>456703</v>
      </c>
      <c r="L428" s="183">
        <v>19117</v>
      </c>
      <c r="M428" s="183">
        <v>32224</v>
      </c>
      <c r="N428" s="183">
        <v>63061</v>
      </c>
      <c r="O428" s="183">
        <v>30090</v>
      </c>
      <c r="P428" s="183">
        <v>4234534</v>
      </c>
      <c r="Q428" s="183">
        <v>6079538</v>
      </c>
      <c r="R428" s="183">
        <v>67736</v>
      </c>
      <c r="S428" s="183">
        <v>182123</v>
      </c>
      <c r="T428" s="183">
        <v>158526</v>
      </c>
      <c r="U428" s="183">
        <v>3870118</v>
      </c>
      <c r="V428" s="183">
        <v>3897726</v>
      </c>
      <c r="W428" s="183">
        <v>101695</v>
      </c>
      <c r="X428" s="183">
        <v>168266</v>
      </c>
      <c r="Y428" s="183">
        <v>463226</v>
      </c>
      <c r="Z428" s="183">
        <v>7635600</v>
      </c>
      <c r="AA428" s="183">
        <v>72793</v>
      </c>
      <c r="AB428" s="183">
        <v>6236125</v>
      </c>
      <c r="AC428" s="183">
        <v>9919632</v>
      </c>
      <c r="AD428" s="183">
        <v>24886</v>
      </c>
      <c r="AG428" s="226">
        <f t="shared" si="101"/>
        <v>9919632</v>
      </c>
      <c r="AH428" s="226">
        <f t="shared" si="102"/>
        <v>12709</v>
      </c>
      <c r="AI428" s="226">
        <f t="shared" si="108"/>
        <v>10167.200000000001</v>
      </c>
      <c r="AJ428" s="227">
        <f t="shared" si="103"/>
        <v>0.68448361469712016</v>
      </c>
      <c r="AK428" s="226">
        <f t="shared" si="109"/>
        <v>9531.75</v>
      </c>
      <c r="AL428" s="227">
        <f t="shared" si="104"/>
        <v>0.70420338877855015</v>
      </c>
      <c r="AN428" s="210" t="b">
        <f t="shared" si="110"/>
        <v>0</v>
      </c>
      <c r="AO428" s="210" t="b">
        <f t="shared" si="116"/>
        <v>0</v>
      </c>
      <c r="AP428" s="211">
        <f t="shared" si="111"/>
        <v>69</v>
      </c>
      <c r="AQ428" s="242">
        <f t="shared" si="112"/>
        <v>9898</v>
      </c>
      <c r="AR428" s="178">
        <v>399</v>
      </c>
      <c r="AS428" s="243">
        <v>0</v>
      </c>
      <c r="AT428" s="242">
        <f t="shared" si="105"/>
        <v>0</v>
      </c>
      <c r="AU428" s="178">
        <v>399</v>
      </c>
      <c r="AV428" s="244">
        <f t="shared" si="106"/>
        <v>10167.200000000001</v>
      </c>
      <c r="AW428" s="244">
        <f t="shared" si="113"/>
        <v>0</v>
      </c>
      <c r="AX428" s="213">
        <f t="shared" si="107"/>
        <v>0</v>
      </c>
      <c r="AZ428" s="194"/>
      <c r="BA428" s="195"/>
      <c r="BB428" s="196">
        <v>28487</v>
      </c>
      <c r="BC428" s="197">
        <f>IF(C428="arrendamiento",BB428/Costo!$C$27,'Precios R9 (2023)'!BB428)</f>
        <v>28487</v>
      </c>
      <c r="BD428" s="197">
        <f t="shared" si="114"/>
        <v>5412.53</v>
      </c>
      <c r="BE428" s="197">
        <f t="shared" si="115"/>
        <v>0</v>
      </c>
    </row>
    <row r="429" spans="1:57" s="181" customFormat="1" ht="18.75" customHeight="1">
      <c r="A429" s="178">
        <v>400</v>
      </c>
      <c r="B429" s="179" t="s">
        <v>315</v>
      </c>
      <c r="C429" s="178" t="s">
        <v>369</v>
      </c>
      <c r="D429" s="183">
        <v>3757</v>
      </c>
      <c r="E429" s="183">
        <v>80415</v>
      </c>
      <c r="F429" s="183">
        <v>87292</v>
      </c>
      <c r="G429" s="183">
        <v>148170</v>
      </c>
      <c r="H429" s="183">
        <v>4294</v>
      </c>
      <c r="I429" s="183">
        <v>1416474</v>
      </c>
      <c r="J429" s="183">
        <v>112668</v>
      </c>
      <c r="K429" s="183">
        <v>2609530</v>
      </c>
      <c r="L429" s="183">
        <v>72397</v>
      </c>
      <c r="M429" s="183">
        <v>94964</v>
      </c>
      <c r="N429" s="183">
        <v>69288</v>
      </c>
      <c r="O429" s="183">
        <v>103618</v>
      </c>
      <c r="P429" s="183">
        <v>976135</v>
      </c>
      <c r="Q429" s="183">
        <v>1398831</v>
      </c>
      <c r="R429" s="183">
        <v>128998</v>
      </c>
      <c r="S429" s="183">
        <v>80089</v>
      </c>
      <c r="T429" s="183">
        <v>151943</v>
      </c>
      <c r="U429" s="183">
        <v>1009596</v>
      </c>
      <c r="V429" s="183">
        <v>896821</v>
      </c>
      <c r="W429" s="183">
        <v>89252</v>
      </c>
      <c r="X429" s="183">
        <v>169680</v>
      </c>
      <c r="Y429" s="183">
        <v>474680</v>
      </c>
      <c r="Z429" s="183">
        <v>144228</v>
      </c>
      <c r="AA429" s="183">
        <v>111803</v>
      </c>
      <c r="AB429" s="183">
        <v>1436714</v>
      </c>
      <c r="AC429" s="183">
        <v>1440404</v>
      </c>
      <c r="AD429" s="183">
        <v>73226</v>
      </c>
      <c r="AG429" s="226">
        <f t="shared" si="101"/>
        <v>2609530</v>
      </c>
      <c r="AH429" s="226">
        <f t="shared" si="102"/>
        <v>3757</v>
      </c>
      <c r="AI429" s="226">
        <f t="shared" si="108"/>
        <v>3005.6</v>
      </c>
      <c r="AJ429" s="227">
        <f t="shared" si="103"/>
        <v>0.96835011162124596</v>
      </c>
      <c r="AK429" s="226">
        <f t="shared" si="109"/>
        <v>2817.75</v>
      </c>
      <c r="AL429" s="227">
        <f t="shared" si="104"/>
        <v>0.97032822964491805</v>
      </c>
      <c r="AN429" s="210" t="b">
        <f t="shared" si="110"/>
        <v>0</v>
      </c>
      <c r="AO429" s="210" t="b">
        <f t="shared" si="116"/>
        <v>0</v>
      </c>
      <c r="AP429" s="211">
        <f t="shared" si="111"/>
        <v>69</v>
      </c>
      <c r="AQ429" s="242">
        <f t="shared" si="112"/>
        <v>9898</v>
      </c>
      <c r="AR429" s="178">
        <v>400</v>
      </c>
      <c r="AS429" s="243">
        <v>0</v>
      </c>
      <c r="AT429" s="242">
        <f t="shared" si="105"/>
        <v>0</v>
      </c>
      <c r="AU429" s="178">
        <v>400</v>
      </c>
      <c r="AV429" s="244">
        <f t="shared" si="106"/>
        <v>3005.6</v>
      </c>
      <c r="AW429" s="244">
        <f t="shared" si="113"/>
        <v>0</v>
      </c>
      <c r="AX429" s="213">
        <f t="shared" si="107"/>
        <v>0</v>
      </c>
      <c r="AZ429" s="194"/>
      <c r="BA429" s="195"/>
      <c r="BB429" s="196">
        <v>83950</v>
      </c>
      <c r="BC429" s="197">
        <f>IF(C429="arrendamiento",BB429/Costo!$C$27,'Precios R9 (2023)'!BB429)</f>
        <v>83950</v>
      </c>
      <c r="BD429" s="197">
        <f t="shared" si="114"/>
        <v>15950.5</v>
      </c>
      <c r="BE429" s="197">
        <f t="shared" si="115"/>
        <v>0</v>
      </c>
    </row>
    <row r="430" spans="1:57" s="181" customFormat="1" ht="18.75" customHeight="1">
      <c r="A430" s="178">
        <v>401</v>
      </c>
      <c r="B430" s="179" t="s">
        <v>316</v>
      </c>
      <c r="C430" s="178" t="s">
        <v>369</v>
      </c>
      <c r="D430" s="183">
        <v>79734</v>
      </c>
      <c r="E430" s="183">
        <v>79417</v>
      </c>
      <c r="F430" s="183">
        <v>3533380</v>
      </c>
      <c r="G430" s="183">
        <v>7545104</v>
      </c>
      <c r="H430" s="183">
        <v>91125</v>
      </c>
      <c r="I430" s="183">
        <v>6297735</v>
      </c>
      <c r="J430" s="183">
        <v>4028316</v>
      </c>
      <c r="K430" s="183">
        <v>7729467</v>
      </c>
      <c r="L430" s="183">
        <v>172508</v>
      </c>
      <c r="M430" s="183">
        <v>32224</v>
      </c>
      <c r="N430" s="183">
        <v>1355081</v>
      </c>
      <c r="O430" s="183">
        <v>1508568</v>
      </c>
      <c r="P430" s="183">
        <v>4326840</v>
      </c>
      <c r="Q430" s="183">
        <v>6219299</v>
      </c>
      <c r="R430" s="183">
        <v>8416128</v>
      </c>
      <c r="S430" s="183">
        <v>80089</v>
      </c>
      <c r="T430" s="183">
        <v>5008388</v>
      </c>
      <c r="U430" s="183">
        <v>5047980</v>
      </c>
      <c r="V430" s="183">
        <v>3987329</v>
      </c>
      <c r="W430" s="183">
        <v>5384512</v>
      </c>
      <c r="X430" s="183">
        <v>3365320</v>
      </c>
      <c r="Y430" s="183">
        <v>1187336</v>
      </c>
      <c r="Z430" s="183">
        <v>2545200</v>
      </c>
      <c r="AA430" s="183">
        <v>3441110</v>
      </c>
      <c r="AB430" s="183">
        <v>6389809</v>
      </c>
      <c r="AC430" s="183">
        <v>6404134</v>
      </c>
      <c r="AD430" s="183">
        <v>1696800</v>
      </c>
      <c r="AG430" s="226">
        <f t="shared" si="101"/>
        <v>8416128</v>
      </c>
      <c r="AH430" s="226">
        <f t="shared" si="102"/>
        <v>32224</v>
      </c>
      <c r="AI430" s="226">
        <f t="shared" si="108"/>
        <v>25779.200000000001</v>
      </c>
      <c r="AJ430" s="227">
        <f t="shared" si="103"/>
        <v>0.19999999999999996</v>
      </c>
      <c r="AK430" s="226">
        <f t="shared" si="109"/>
        <v>24168</v>
      </c>
      <c r="AL430" s="227">
        <f t="shared" si="104"/>
        <v>0.25</v>
      </c>
      <c r="AN430" s="210" t="b">
        <f t="shared" si="110"/>
        <v>0</v>
      </c>
      <c r="AO430" s="210" t="b">
        <f t="shared" si="116"/>
        <v>0</v>
      </c>
      <c r="AP430" s="211">
        <f t="shared" si="111"/>
        <v>69</v>
      </c>
      <c r="AQ430" s="242">
        <f t="shared" si="112"/>
        <v>9898</v>
      </c>
      <c r="AR430" s="178">
        <v>401</v>
      </c>
      <c r="AS430" s="243">
        <v>0</v>
      </c>
      <c r="AT430" s="242">
        <f t="shared" si="105"/>
        <v>0</v>
      </c>
      <c r="AU430" s="178">
        <v>401</v>
      </c>
      <c r="AV430" s="244">
        <f t="shared" si="106"/>
        <v>25779.200000000001</v>
      </c>
      <c r="AW430" s="244">
        <f t="shared" si="113"/>
        <v>0</v>
      </c>
      <c r="AX430" s="213">
        <f t="shared" si="107"/>
        <v>0</v>
      </c>
      <c r="AZ430" s="194"/>
      <c r="BA430" s="195"/>
      <c r="BB430" s="196">
        <v>28487</v>
      </c>
      <c r="BC430" s="197">
        <f>IF(C430="arrendamiento",BB430/Costo!$C$27,'Precios R9 (2023)'!BB430)</f>
        <v>28487</v>
      </c>
      <c r="BD430" s="197">
        <f t="shared" si="114"/>
        <v>5412.53</v>
      </c>
      <c r="BE430" s="197">
        <f t="shared" si="115"/>
        <v>0</v>
      </c>
    </row>
    <row r="431" spans="1:57" s="181" customFormat="1" ht="18.75" customHeight="1">
      <c r="A431" s="178">
        <v>402</v>
      </c>
      <c r="B431" s="179" t="s">
        <v>317</v>
      </c>
      <c r="C431" s="178" t="s">
        <v>425</v>
      </c>
      <c r="D431" s="183">
        <v>128116</v>
      </c>
      <c r="E431" s="183">
        <v>148187</v>
      </c>
      <c r="F431" s="183">
        <v>55239</v>
      </c>
      <c r="G431" s="183">
        <v>178871</v>
      </c>
      <c r="H431" s="183">
        <v>146418</v>
      </c>
      <c r="I431" s="183">
        <v>283364</v>
      </c>
      <c r="J431" s="183">
        <v>213797</v>
      </c>
      <c r="K431" s="183">
        <v>1170066</v>
      </c>
      <c r="L431" s="183">
        <v>286194</v>
      </c>
      <c r="M431" s="183">
        <v>32079</v>
      </c>
      <c r="N431" s="183">
        <v>102972</v>
      </c>
      <c r="O431" s="183">
        <v>105202</v>
      </c>
      <c r="P431" s="183">
        <v>424607</v>
      </c>
      <c r="Q431" s="183">
        <v>279835</v>
      </c>
      <c r="R431" s="183">
        <v>178158</v>
      </c>
      <c r="S431" s="183">
        <v>96039</v>
      </c>
      <c r="T431" s="183">
        <v>191540</v>
      </c>
      <c r="U431" s="183">
        <v>281378</v>
      </c>
      <c r="V431" s="183">
        <v>194359</v>
      </c>
      <c r="W431" s="183">
        <v>87662</v>
      </c>
      <c r="X431" s="183">
        <v>210333</v>
      </c>
      <c r="Y431" s="183">
        <v>167028</v>
      </c>
      <c r="Z431" s="183">
        <v>972832</v>
      </c>
      <c r="AA431" s="183">
        <v>125733</v>
      </c>
      <c r="AB431" s="183">
        <v>287879</v>
      </c>
      <c r="AC431" s="183">
        <v>288152</v>
      </c>
      <c r="AD431" s="183">
        <v>423521</v>
      </c>
      <c r="AG431" s="226">
        <f t="shared" si="101"/>
        <v>1170066</v>
      </c>
      <c r="AH431" s="226">
        <f t="shared" si="102"/>
        <v>32079</v>
      </c>
      <c r="AI431" s="226">
        <f t="shared" si="108"/>
        <v>25663.200000000001</v>
      </c>
      <c r="AJ431" s="227">
        <f t="shared" si="103"/>
        <v>0.19999999999999996</v>
      </c>
      <c r="AK431" s="226">
        <f t="shared" si="109"/>
        <v>24059.25</v>
      </c>
      <c r="AL431" s="227">
        <f t="shared" si="104"/>
        <v>0.25</v>
      </c>
      <c r="AN431" s="210" t="b">
        <f t="shared" si="110"/>
        <v>0</v>
      </c>
      <c r="AO431" s="210" t="b">
        <f t="shared" si="116"/>
        <v>0</v>
      </c>
      <c r="AP431" s="211">
        <f t="shared" si="111"/>
        <v>69</v>
      </c>
      <c r="AQ431" s="242">
        <f t="shared" si="112"/>
        <v>9898</v>
      </c>
      <c r="AR431" s="178">
        <v>402</v>
      </c>
      <c r="AS431" s="243">
        <v>0</v>
      </c>
      <c r="AT431" s="242">
        <f t="shared" si="105"/>
        <v>0</v>
      </c>
      <c r="AU431" s="178">
        <v>402</v>
      </c>
      <c r="AV431" s="244">
        <f t="shared" si="106"/>
        <v>25663.200000000001</v>
      </c>
      <c r="AW431" s="244">
        <f t="shared" si="113"/>
        <v>0</v>
      </c>
      <c r="AX431" s="213">
        <f t="shared" si="107"/>
        <v>0</v>
      </c>
      <c r="AZ431" s="194"/>
      <c r="BA431" s="195"/>
      <c r="BB431" s="196">
        <v>680588</v>
      </c>
      <c r="BC431" s="197">
        <f>IF(C431="arrendamiento",BB431/Costo!$C$27,'Precios R9 (2023)'!BB431)</f>
        <v>113431.33333333333</v>
      </c>
      <c r="BD431" s="197">
        <f t="shared" si="114"/>
        <v>21551.953333333331</v>
      </c>
      <c r="BE431" s="197">
        <f t="shared" si="115"/>
        <v>0</v>
      </c>
    </row>
    <row r="432" spans="1:57" s="181" customFormat="1" ht="18.75" customHeight="1">
      <c r="A432" s="178">
        <v>403</v>
      </c>
      <c r="B432" s="179" t="s">
        <v>317</v>
      </c>
      <c r="C432" s="178" t="s">
        <v>369</v>
      </c>
      <c r="D432" s="183">
        <v>128116</v>
      </c>
      <c r="E432" s="183">
        <v>1778246</v>
      </c>
      <c r="F432" s="183">
        <v>3314326</v>
      </c>
      <c r="G432" s="183">
        <v>4292904</v>
      </c>
      <c r="H432" s="183">
        <v>146418</v>
      </c>
      <c r="I432" s="183">
        <v>7457023</v>
      </c>
      <c r="J432" s="183">
        <v>2375520</v>
      </c>
      <c r="K432" s="183">
        <v>7676000</v>
      </c>
      <c r="L432" s="183">
        <v>2828000</v>
      </c>
      <c r="M432" s="183">
        <v>769881</v>
      </c>
      <c r="N432" s="183">
        <v>1000893</v>
      </c>
      <c r="O432" s="183">
        <v>1932090</v>
      </c>
      <c r="P432" s="183">
        <v>5192208</v>
      </c>
      <c r="Q432" s="183">
        <v>7364147</v>
      </c>
      <c r="R432" s="183">
        <v>4275800</v>
      </c>
      <c r="S432" s="183">
        <v>2303576</v>
      </c>
      <c r="T432" s="183">
        <v>2298485</v>
      </c>
      <c r="U432" s="183">
        <v>5064807</v>
      </c>
      <c r="V432" s="183">
        <v>4721317</v>
      </c>
      <c r="W432" s="183">
        <v>2103919</v>
      </c>
      <c r="X432" s="183">
        <v>5047980</v>
      </c>
      <c r="Y432" s="183">
        <v>1972530</v>
      </c>
      <c r="Z432" s="183">
        <v>5836992</v>
      </c>
      <c r="AA432" s="183">
        <v>2779358</v>
      </c>
      <c r="AB432" s="183">
        <v>7548328</v>
      </c>
      <c r="AC432" s="183">
        <v>7583007</v>
      </c>
      <c r="AD432" s="183">
        <v>1694085</v>
      </c>
      <c r="AG432" s="226">
        <f t="shared" si="101"/>
        <v>7676000</v>
      </c>
      <c r="AH432" s="226">
        <f t="shared" si="102"/>
        <v>128116</v>
      </c>
      <c r="AI432" s="226">
        <f t="shared" si="108"/>
        <v>102492.8</v>
      </c>
      <c r="AJ432" s="227">
        <f t="shared" si="103"/>
        <v>0.86687189318868763</v>
      </c>
      <c r="AK432" s="226">
        <f t="shared" si="109"/>
        <v>96087</v>
      </c>
      <c r="AL432" s="227">
        <f t="shared" si="104"/>
        <v>0.87519239986439468</v>
      </c>
      <c r="AN432" s="210" t="b">
        <f t="shared" si="110"/>
        <v>0</v>
      </c>
      <c r="AO432" s="210" t="b">
        <f t="shared" si="116"/>
        <v>0</v>
      </c>
      <c r="AP432" s="211">
        <f t="shared" si="111"/>
        <v>69</v>
      </c>
      <c r="AQ432" s="242">
        <f t="shared" si="112"/>
        <v>9898</v>
      </c>
      <c r="AR432" s="178">
        <v>403</v>
      </c>
      <c r="AS432" s="243">
        <v>0</v>
      </c>
      <c r="AT432" s="242">
        <f t="shared" si="105"/>
        <v>0</v>
      </c>
      <c r="AU432" s="178">
        <v>403</v>
      </c>
      <c r="AV432" s="244">
        <f t="shared" si="106"/>
        <v>102492.8</v>
      </c>
      <c r="AW432" s="244">
        <f t="shared" si="113"/>
        <v>0</v>
      </c>
      <c r="AX432" s="213">
        <f t="shared" si="107"/>
        <v>0</v>
      </c>
      <c r="AZ432" s="194"/>
      <c r="BA432" s="195"/>
      <c r="BB432" s="196">
        <v>680588</v>
      </c>
      <c r="BC432" s="197">
        <f>IF(C432="arrendamiento",BB432/Costo!$C$27,'Precios R9 (2023)'!BB432)</f>
        <v>680588</v>
      </c>
      <c r="BD432" s="197">
        <f t="shared" si="114"/>
        <v>129311.72</v>
      </c>
      <c r="BE432" s="197">
        <f t="shared" si="115"/>
        <v>0</v>
      </c>
    </row>
    <row r="433" spans="1:57" s="181" customFormat="1" ht="18.75" customHeight="1">
      <c r="A433" s="178">
        <v>404</v>
      </c>
      <c r="B433" s="179" t="s">
        <v>318</v>
      </c>
      <c r="C433" s="178" t="s">
        <v>425</v>
      </c>
      <c r="D433" s="183">
        <v>75951</v>
      </c>
      <c r="E433" s="183">
        <v>234630</v>
      </c>
      <c r="F433" s="183">
        <v>45921</v>
      </c>
      <c r="G433" s="183">
        <v>174805</v>
      </c>
      <c r="H433" s="183">
        <v>86802</v>
      </c>
      <c r="I433" s="183">
        <v>242884</v>
      </c>
      <c r="J433" s="183">
        <v>200222</v>
      </c>
      <c r="K433" s="183">
        <v>615824</v>
      </c>
      <c r="L433" s="183">
        <v>220584</v>
      </c>
      <c r="M433" s="183">
        <v>25742</v>
      </c>
      <c r="N433" s="183">
        <v>116993</v>
      </c>
      <c r="O433" s="183">
        <v>110179</v>
      </c>
      <c r="P433" s="183">
        <v>224996</v>
      </c>
      <c r="Q433" s="183">
        <v>239859</v>
      </c>
      <c r="R433" s="183">
        <v>79071</v>
      </c>
      <c r="S433" s="183">
        <v>151920</v>
      </c>
      <c r="T433" s="183">
        <v>289587</v>
      </c>
      <c r="U433" s="183">
        <v>280443</v>
      </c>
      <c r="V433" s="183">
        <v>166594</v>
      </c>
      <c r="W433" s="183">
        <v>82243</v>
      </c>
      <c r="X433" s="183">
        <v>190719</v>
      </c>
      <c r="Y433" s="183">
        <v>151581</v>
      </c>
      <c r="Z433" s="183">
        <v>593880</v>
      </c>
      <c r="AA433" s="183">
        <v>108527</v>
      </c>
      <c r="AB433" s="183">
        <v>245663</v>
      </c>
      <c r="AC433" s="183">
        <v>246987</v>
      </c>
      <c r="AD433" s="183">
        <v>191173</v>
      </c>
      <c r="AG433" s="226">
        <f t="shared" si="101"/>
        <v>615824</v>
      </c>
      <c r="AH433" s="226">
        <f t="shared" si="102"/>
        <v>25742</v>
      </c>
      <c r="AI433" s="226">
        <f t="shared" si="108"/>
        <v>20593.599999999999</v>
      </c>
      <c r="AJ433" s="227">
        <f t="shared" si="103"/>
        <v>0.20000000000000007</v>
      </c>
      <c r="AK433" s="226">
        <f t="shared" si="109"/>
        <v>19306.5</v>
      </c>
      <c r="AL433" s="227">
        <f t="shared" si="104"/>
        <v>0.25</v>
      </c>
      <c r="AN433" s="210" t="b">
        <f t="shared" si="110"/>
        <v>0</v>
      </c>
      <c r="AO433" s="210" t="b">
        <f t="shared" si="116"/>
        <v>0</v>
      </c>
      <c r="AP433" s="211">
        <f t="shared" si="111"/>
        <v>69</v>
      </c>
      <c r="AQ433" s="242">
        <f t="shared" si="112"/>
        <v>9898</v>
      </c>
      <c r="AR433" s="178">
        <v>404</v>
      </c>
      <c r="AS433" s="243">
        <v>0</v>
      </c>
      <c r="AT433" s="242">
        <f t="shared" si="105"/>
        <v>0</v>
      </c>
      <c r="AU433" s="178">
        <v>404</v>
      </c>
      <c r="AV433" s="244">
        <f t="shared" si="106"/>
        <v>20593.599999999999</v>
      </c>
      <c r="AW433" s="244">
        <f t="shared" si="113"/>
        <v>0</v>
      </c>
      <c r="AX433" s="213">
        <f t="shared" si="107"/>
        <v>0</v>
      </c>
      <c r="AZ433" s="194"/>
      <c r="BA433" s="195"/>
      <c r="BB433" s="196">
        <v>546134</v>
      </c>
      <c r="BC433" s="197">
        <f>IF(C433="arrendamiento",BB433/Costo!$C$27,'Precios R9 (2023)'!BB433)</f>
        <v>91022.333333333328</v>
      </c>
      <c r="BD433" s="197">
        <f t="shared" si="114"/>
        <v>17294.243333333332</v>
      </c>
      <c r="BE433" s="197">
        <f t="shared" si="115"/>
        <v>0</v>
      </c>
    </row>
    <row r="434" spans="1:57" s="181" customFormat="1" ht="18.75" customHeight="1">
      <c r="A434" s="178">
        <v>405</v>
      </c>
      <c r="B434" s="179" t="s">
        <v>318</v>
      </c>
      <c r="C434" s="178" t="s">
        <v>369</v>
      </c>
      <c r="D434" s="183">
        <v>75951</v>
      </c>
      <c r="E434" s="183">
        <v>2815557</v>
      </c>
      <c r="F434" s="183">
        <v>1102115</v>
      </c>
      <c r="G434" s="183">
        <v>2796892</v>
      </c>
      <c r="H434" s="183">
        <v>86802</v>
      </c>
      <c r="I434" s="183">
        <v>4552253</v>
      </c>
      <c r="J434" s="183">
        <v>2488640</v>
      </c>
      <c r="K434" s="183">
        <v>4040000</v>
      </c>
      <c r="L434" s="183">
        <v>2255613</v>
      </c>
      <c r="M434" s="183">
        <v>617787</v>
      </c>
      <c r="N434" s="183">
        <v>1137178</v>
      </c>
      <c r="O434" s="183">
        <v>912200</v>
      </c>
      <c r="P434" s="183">
        <v>2249957</v>
      </c>
      <c r="Q434" s="183">
        <v>4495555</v>
      </c>
      <c r="R434" s="183">
        <v>1897701</v>
      </c>
      <c r="S434" s="183">
        <v>3644726</v>
      </c>
      <c r="T434" s="183">
        <v>2714880</v>
      </c>
      <c r="U434" s="183">
        <v>3365320</v>
      </c>
      <c r="V434" s="183">
        <v>2882199</v>
      </c>
      <c r="W434" s="183">
        <v>1973831</v>
      </c>
      <c r="X434" s="183">
        <v>3635464</v>
      </c>
      <c r="Y434" s="183">
        <v>1772590</v>
      </c>
      <c r="Z434" s="183">
        <v>3563280</v>
      </c>
      <c r="AA434" s="183">
        <v>2845534</v>
      </c>
      <c r="AB434" s="183">
        <v>4621427</v>
      </c>
      <c r="AC434" s="183">
        <v>4629161</v>
      </c>
      <c r="AD434" s="183">
        <v>764691</v>
      </c>
      <c r="AG434" s="226">
        <f t="shared" si="101"/>
        <v>4629161</v>
      </c>
      <c r="AH434" s="226">
        <f t="shared" si="102"/>
        <v>75951</v>
      </c>
      <c r="AI434" s="226">
        <f t="shared" si="108"/>
        <v>60760.800000000003</v>
      </c>
      <c r="AJ434" s="227">
        <f t="shared" si="103"/>
        <v>0.9016476552598226</v>
      </c>
      <c r="AK434" s="226">
        <f t="shared" si="109"/>
        <v>56963.25</v>
      </c>
      <c r="AL434" s="227">
        <f t="shared" si="104"/>
        <v>0.90779467680608361</v>
      </c>
      <c r="AN434" s="210" t="b">
        <f t="shared" si="110"/>
        <v>0</v>
      </c>
      <c r="AO434" s="210" t="b">
        <f t="shared" si="116"/>
        <v>0</v>
      </c>
      <c r="AP434" s="211">
        <f t="shared" si="111"/>
        <v>69</v>
      </c>
      <c r="AQ434" s="242">
        <f t="shared" si="112"/>
        <v>9898</v>
      </c>
      <c r="AR434" s="178">
        <v>405</v>
      </c>
      <c r="AS434" s="243">
        <v>0</v>
      </c>
      <c r="AT434" s="242">
        <f t="shared" si="105"/>
        <v>0</v>
      </c>
      <c r="AU434" s="178">
        <v>405</v>
      </c>
      <c r="AV434" s="244">
        <f t="shared" si="106"/>
        <v>60760.800000000003</v>
      </c>
      <c r="AW434" s="244">
        <f t="shared" si="113"/>
        <v>0</v>
      </c>
      <c r="AX434" s="213">
        <f t="shared" si="107"/>
        <v>0</v>
      </c>
      <c r="AZ434" s="194"/>
      <c r="BA434" s="195"/>
      <c r="BB434" s="196">
        <v>546134</v>
      </c>
      <c r="BC434" s="197">
        <f>IF(C434="arrendamiento",BB434/Costo!$C$27,'Precios R9 (2023)'!BB434)</f>
        <v>546134</v>
      </c>
      <c r="BD434" s="197">
        <f t="shared" si="114"/>
        <v>103765.46</v>
      </c>
      <c r="BE434" s="197">
        <f t="shared" si="115"/>
        <v>0</v>
      </c>
    </row>
    <row r="435" spans="1:57" s="181" customFormat="1" ht="18.75" customHeight="1">
      <c r="A435" s="178">
        <v>406</v>
      </c>
      <c r="B435" s="179" t="s">
        <v>319</v>
      </c>
      <c r="C435" s="178" t="s">
        <v>425</v>
      </c>
      <c r="D435" s="183">
        <v>65876</v>
      </c>
      <c r="E435" s="183">
        <v>148187</v>
      </c>
      <c r="F435" s="183">
        <v>33958</v>
      </c>
      <c r="G435" s="183">
        <v>191099</v>
      </c>
      <c r="H435" s="183">
        <v>75287</v>
      </c>
      <c r="I435" s="183">
        <v>287818</v>
      </c>
      <c r="J435" s="183">
        <v>168549</v>
      </c>
      <c r="K435" s="183">
        <v>479875</v>
      </c>
      <c r="L435" s="183">
        <v>353500</v>
      </c>
      <c r="M435" s="183">
        <v>17226</v>
      </c>
      <c r="N435" s="183">
        <v>102418</v>
      </c>
      <c r="O435" s="183">
        <v>108595</v>
      </c>
      <c r="P435" s="183">
        <v>139613</v>
      </c>
      <c r="Q435" s="183">
        <v>139918</v>
      </c>
      <c r="R435" s="183">
        <v>116796</v>
      </c>
      <c r="S435" s="183">
        <v>85858</v>
      </c>
      <c r="T435" s="183">
        <v>395920</v>
      </c>
      <c r="U435" s="183">
        <v>147232</v>
      </c>
      <c r="V435" s="183">
        <v>97180</v>
      </c>
      <c r="W435" s="183">
        <v>53726</v>
      </c>
      <c r="X435" s="183">
        <v>175277</v>
      </c>
      <c r="Y435" s="183">
        <v>116655</v>
      </c>
      <c r="Z435" s="183">
        <v>254520</v>
      </c>
      <c r="AA435" s="183">
        <v>107204</v>
      </c>
      <c r="AB435" s="183">
        <v>143018</v>
      </c>
      <c r="AC435" s="183">
        <v>144075</v>
      </c>
      <c r="AD435" s="183">
        <v>187723</v>
      </c>
      <c r="AG435" s="226">
        <f t="shared" si="101"/>
        <v>479875</v>
      </c>
      <c r="AH435" s="226">
        <f t="shared" si="102"/>
        <v>17226</v>
      </c>
      <c r="AI435" s="226">
        <f t="shared" si="108"/>
        <v>13780.8</v>
      </c>
      <c r="AJ435" s="227">
        <f t="shared" si="103"/>
        <v>0.20000000000000007</v>
      </c>
      <c r="AK435" s="226">
        <f t="shared" si="109"/>
        <v>12919.5</v>
      </c>
      <c r="AL435" s="227">
        <f t="shared" si="104"/>
        <v>0.25</v>
      </c>
      <c r="AN435" s="210" t="b">
        <f t="shared" si="110"/>
        <v>0</v>
      </c>
      <c r="AO435" s="210" t="b">
        <f t="shared" si="116"/>
        <v>0</v>
      </c>
      <c r="AP435" s="211">
        <f t="shared" si="111"/>
        <v>69</v>
      </c>
      <c r="AQ435" s="242">
        <f t="shared" si="112"/>
        <v>9898</v>
      </c>
      <c r="AR435" s="178">
        <v>406</v>
      </c>
      <c r="AS435" s="243">
        <v>0</v>
      </c>
      <c r="AT435" s="242">
        <f t="shared" si="105"/>
        <v>0</v>
      </c>
      <c r="AU435" s="178">
        <v>406</v>
      </c>
      <c r="AV435" s="244">
        <f t="shared" si="106"/>
        <v>13780.8</v>
      </c>
      <c r="AW435" s="244">
        <f t="shared" si="113"/>
        <v>0</v>
      </c>
      <c r="AX435" s="213">
        <f t="shared" si="107"/>
        <v>0</v>
      </c>
      <c r="AZ435" s="194"/>
      <c r="BA435" s="195"/>
      <c r="BB435" s="196">
        <v>365462</v>
      </c>
      <c r="BC435" s="197">
        <f>IF(C435="arrendamiento",BB435/Costo!$C$27,'Precios R9 (2023)'!BB435)</f>
        <v>60910.333333333336</v>
      </c>
      <c r="BD435" s="197">
        <f t="shared" si="114"/>
        <v>11572.963333333333</v>
      </c>
      <c r="BE435" s="197">
        <f t="shared" si="115"/>
        <v>0</v>
      </c>
    </row>
    <row r="436" spans="1:57" s="181" customFormat="1" ht="18.75" customHeight="1">
      <c r="A436" s="178">
        <v>407</v>
      </c>
      <c r="B436" s="179" t="s">
        <v>319</v>
      </c>
      <c r="C436" s="178" t="s">
        <v>369</v>
      </c>
      <c r="D436" s="183">
        <v>65876</v>
      </c>
      <c r="E436" s="183">
        <v>1778246</v>
      </c>
      <c r="F436" s="183">
        <v>1222474</v>
      </c>
      <c r="G436" s="183">
        <v>1910993</v>
      </c>
      <c r="H436" s="183">
        <v>75287</v>
      </c>
      <c r="I436" s="183">
        <v>2550281</v>
      </c>
      <c r="J436" s="183">
        <v>1682660</v>
      </c>
      <c r="K436" s="183">
        <v>3148130</v>
      </c>
      <c r="L436" s="183">
        <v>4242000</v>
      </c>
      <c r="M436" s="183">
        <v>413411</v>
      </c>
      <c r="N436" s="183">
        <v>995502</v>
      </c>
      <c r="O436" s="183">
        <v>2520314</v>
      </c>
      <c r="P436" s="183">
        <v>1903810</v>
      </c>
      <c r="Q436" s="183">
        <v>2518518</v>
      </c>
      <c r="R436" s="183">
        <v>2803114</v>
      </c>
      <c r="S436" s="183">
        <v>2059350</v>
      </c>
      <c r="T436" s="183">
        <v>2375520</v>
      </c>
      <c r="U436" s="183">
        <v>1766793</v>
      </c>
      <c r="V436" s="183">
        <v>1614677</v>
      </c>
      <c r="W436" s="183">
        <v>1289455</v>
      </c>
      <c r="X436" s="183">
        <v>4206650</v>
      </c>
      <c r="Y436" s="183">
        <v>1270338</v>
      </c>
      <c r="Z436" s="183">
        <v>1527120</v>
      </c>
      <c r="AA436" s="183">
        <v>2501423</v>
      </c>
      <c r="AB436" s="183">
        <v>2576070</v>
      </c>
      <c r="AC436" s="183">
        <v>2593368</v>
      </c>
      <c r="AD436" s="183">
        <v>750891</v>
      </c>
      <c r="AG436" s="226">
        <f t="shared" si="101"/>
        <v>4242000</v>
      </c>
      <c r="AH436" s="226">
        <f t="shared" si="102"/>
        <v>65876</v>
      </c>
      <c r="AI436" s="226">
        <f t="shared" si="108"/>
        <v>52700.800000000003</v>
      </c>
      <c r="AJ436" s="227">
        <f t="shared" si="103"/>
        <v>0.87252201804015861</v>
      </c>
      <c r="AK436" s="226">
        <f t="shared" si="109"/>
        <v>49407</v>
      </c>
      <c r="AL436" s="227">
        <f t="shared" si="104"/>
        <v>0.88048939191264863</v>
      </c>
      <c r="AN436" s="210" t="b">
        <f t="shared" si="110"/>
        <v>0</v>
      </c>
      <c r="AO436" s="210" t="b">
        <f t="shared" si="116"/>
        <v>0</v>
      </c>
      <c r="AP436" s="211">
        <f t="shared" si="111"/>
        <v>69</v>
      </c>
      <c r="AQ436" s="242">
        <f t="shared" si="112"/>
        <v>9898</v>
      </c>
      <c r="AR436" s="178">
        <v>407</v>
      </c>
      <c r="AS436" s="243">
        <v>0</v>
      </c>
      <c r="AT436" s="242">
        <f t="shared" si="105"/>
        <v>0</v>
      </c>
      <c r="AU436" s="178">
        <v>407</v>
      </c>
      <c r="AV436" s="244">
        <f t="shared" si="106"/>
        <v>52700.800000000003</v>
      </c>
      <c r="AW436" s="244">
        <f t="shared" si="113"/>
        <v>0</v>
      </c>
      <c r="AX436" s="213">
        <f t="shared" si="107"/>
        <v>0</v>
      </c>
      <c r="AZ436" s="194"/>
      <c r="BA436" s="195"/>
      <c r="BB436" s="196">
        <v>365462</v>
      </c>
      <c r="BC436" s="197">
        <f>IF(C436="arrendamiento",BB436/Costo!$C$27,'Precios R9 (2023)'!BB436)</f>
        <v>365462</v>
      </c>
      <c r="BD436" s="197">
        <f t="shared" si="114"/>
        <v>69437.78</v>
      </c>
      <c r="BE436" s="197">
        <f t="shared" si="115"/>
        <v>0</v>
      </c>
    </row>
    <row r="438" spans="1:57" ht="18.75">
      <c r="AE438" s="17"/>
      <c r="AW438" s="21">
        <f>SUM(AW29:AW436)</f>
        <v>1809144.4000000001</v>
      </c>
      <c r="BE438" s="22">
        <f>SUM(BE29:BE436)</f>
        <v>3642779.35</v>
      </c>
    </row>
    <row r="441" spans="1:57" ht="18.75">
      <c r="AE441" s="17"/>
      <c r="AF441" s="23"/>
      <c r="AG441" s="23"/>
    </row>
    <row r="442" spans="1:57" ht="18.75">
      <c r="AE442" s="17"/>
    </row>
  </sheetData>
  <autoFilter ref="A29:BE436" xr:uid="{00000000-0009-0000-0000-000000000000}">
    <filterColumn colId="0" showButton="0"/>
  </autoFilter>
  <mergeCells count="29"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25:C25"/>
    <mergeCell ref="B26:C26"/>
    <mergeCell ref="B27:C27"/>
    <mergeCell ref="B28:C28"/>
    <mergeCell ref="A29:B29"/>
  </mergeCells>
  <conditionalFormatting sqref="AT30:AT43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BE442"/>
  <sheetViews>
    <sheetView zoomScaleNormal="100" workbookViewId="0">
      <pane xSplit="3" ySplit="1" topLeftCell="AT419" activePane="bottomRight" state="frozen"/>
      <selection pane="topRight" activeCell="D1" sqref="D1"/>
      <selection pane="bottomLeft" activeCell="A2" sqref="A2"/>
      <selection pane="bottomRight" activeCell="AW29" sqref="AW29"/>
    </sheetView>
  </sheetViews>
  <sheetFormatPr baseColWidth="10" defaultColWidth="8.7109375" defaultRowHeight="18.75"/>
  <cols>
    <col min="1" max="1" width="4.42578125" style="17" bestFit="1" customWidth="1"/>
    <col min="2" max="2" width="27.7109375" style="17" customWidth="1"/>
    <col min="3" max="3" width="14.85546875" style="17" customWidth="1"/>
    <col min="4" max="4" width="15.28515625" style="17" hidden="1" customWidth="1"/>
    <col min="5" max="5" width="14.5703125" style="17" hidden="1" customWidth="1"/>
    <col min="6" max="6" width="15.28515625" style="17" hidden="1" customWidth="1"/>
    <col min="7" max="7" width="16.28515625" style="17" hidden="1" customWidth="1"/>
    <col min="8" max="8" width="15.85546875" style="17" hidden="1" customWidth="1"/>
    <col min="9" max="11" width="14.5703125" style="17" hidden="1" customWidth="1"/>
    <col min="12" max="12" width="16.5703125" style="17" hidden="1" customWidth="1"/>
    <col min="13" max="13" width="14.5703125" style="19" customWidth="1"/>
    <col min="14" max="18" width="14.5703125" style="17" hidden="1" customWidth="1"/>
    <col min="19" max="19" width="19.42578125" style="17" hidden="1" customWidth="1"/>
    <col min="20" max="20" width="16.5703125" style="17" hidden="1" customWidth="1"/>
    <col min="21" max="22" width="14.5703125" style="17" hidden="1" customWidth="1"/>
    <col min="23" max="23" width="17.85546875" style="17" hidden="1" customWidth="1"/>
    <col min="24" max="26" width="14.5703125" style="17" hidden="1" customWidth="1"/>
    <col min="27" max="30" width="17.85546875" style="17" hidden="1" customWidth="1"/>
    <col min="31" max="31" width="8.7109375" style="17" customWidth="1"/>
    <col min="32" max="32" width="16.5703125" style="17" customWidth="1"/>
    <col min="33" max="33" width="15" style="17" customWidth="1"/>
    <col min="34" max="37" width="13.5703125" style="17" customWidth="1"/>
    <col min="38" max="38" width="8.7109375" style="17"/>
    <col min="39" max="40" width="20.7109375" style="17" customWidth="1"/>
    <col min="41" max="41" width="12.28515625" style="17" bestFit="1" customWidth="1"/>
    <col min="42" max="42" width="20.7109375" style="220" customWidth="1"/>
    <col min="43" max="43" width="12.42578125" style="17" bestFit="1" customWidth="1"/>
    <col min="44" max="45" width="20.7109375" style="17" customWidth="1"/>
    <col min="46" max="46" width="12.42578125" style="17" bestFit="1" customWidth="1"/>
    <col min="47" max="49" width="20.7109375" style="17" customWidth="1"/>
    <col min="50" max="50" width="8.7109375" style="17"/>
    <col min="51" max="51" width="8.85546875" style="17" bestFit="1" customWidth="1"/>
    <col min="52" max="52" width="61" style="17" customWidth="1"/>
    <col min="53" max="53" width="13.7109375" style="17" customWidth="1"/>
    <col min="54" max="54" width="13.5703125" style="17" customWidth="1"/>
    <col min="55" max="55" width="10" style="17" customWidth="1"/>
    <col min="56" max="56" width="14" style="17" customWidth="1"/>
    <col min="57" max="57" width="10.140625" style="17" customWidth="1"/>
    <col min="58" max="16384" width="8.7109375" style="17"/>
  </cols>
  <sheetData>
    <row r="1" spans="1:42" ht="63">
      <c r="A1" s="274" t="s">
        <v>794</v>
      </c>
      <c r="B1" s="274"/>
      <c r="C1" s="274"/>
      <c r="D1" s="256" t="s">
        <v>475</v>
      </c>
      <c r="E1" s="257" t="s">
        <v>750</v>
      </c>
      <c r="F1" s="258" t="s">
        <v>476</v>
      </c>
      <c r="G1" s="257" t="s">
        <v>477</v>
      </c>
      <c r="H1" s="258" t="s">
        <v>478</v>
      </c>
      <c r="I1" s="257" t="s">
        <v>479</v>
      </c>
      <c r="J1" s="258" t="s">
        <v>480</v>
      </c>
      <c r="K1" s="257" t="s">
        <v>792</v>
      </c>
      <c r="L1" s="258" t="s">
        <v>795</v>
      </c>
      <c r="M1" s="259" t="s">
        <v>481</v>
      </c>
      <c r="N1" s="258" t="s">
        <v>482</v>
      </c>
      <c r="O1" s="257" t="s">
        <v>796</v>
      </c>
      <c r="P1" s="258" t="s">
        <v>797</v>
      </c>
      <c r="Q1" s="257" t="s">
        <v>483</v>
      </c>
      <c r="R1" s="258" t="s">
        <v>484</v>
      </c>
      <c r="S1" s="257" t="s">
        <v>485</v>
      </c>
      <c r="T1" s="258" t="s">
        <v>798</v>
      </c>
      <c r="U1" s="257" t="s">
        <v>486</v>
      </c>
      <c r="V1" s="258" t="s">
        <v>799</v>
      </c>
      <c r="W1" s="257" t="s">
        <v>487</v>
      </c>
      <c r="X1" s="258" t="s">
        <v>488</v>
      </c>
      <c r="Y1" s="257" t="s">
        <v>489</v>
      </c>
      <c r="Z1" s="258" t="s">
        <v>490</v>
      </c>
      <c r="AA1" s="257" t="s">
        <v>491</v>
      </c>
      <c r="AB1" s="258" t="s">
        <v>800</v>
      </c>
      <c r="AC1" s="257" t="s">
        <v>492</v>
      </c>
      <c r="AD1" s="258" t="s">
        <v>493</v>
      </c>
      <c r="AF1" s="109" t="s">
        <v>494</v>
      </c>
      <c r="AG1" s="107" t="s">
        <v>495</v>
      </c>
      <c r="AH1" s="109" t="s">
        <v>462</v>
      </c>
      <c r="AI1" s="205"/>
      <c r="AJ1" s="107" t="s">
        <v>463</v>
      </c>
      <c r="AK1" s="205"/>
    </row>
    <row r="2" spans="1:42" ht="14.45" customHeight="1">
      <c r="A2" s="107" t="s">
        <v>496</v>
      </c>
      <c r="B2" s="271" t="s">
        <v>497</v>
      </c>
      <c r="C2" s="271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42" s="181" customFormat="1" ht="15.75" customHeight="1">
      <c r="A3" s="178">
        <v>1</v>
      </c>
      <c r="B3" s="270" t="s">
        <v>6</v>
      </c>
      <c r="C3" s="270"/>
      <c r="D3" s="180">
        <v>0.1</v>
      </c>
      <c r="E3" s="180">
        <v>0.1</v>
      </c>
      <c r="F3" s="180">
        <v>0.1</v>
      </c>
      <c r="G3" s="180">
        <v>0.12</v>
      </c>
      <c r="H3" s="180">
        <v>0.1</v>
      </c>
      <c r="I3" s="180">
        <v>0.1</v>
      </c>
      <c r="J3" s="180">
        <v>0.1</v>
      </c>
      <c r="K3" s="180">
        <v>0.1</v>
      </c>
      <c r="L3" s="180">
        <v>0.1</v>
      </c>
      <c r="M3" s="180">
        <v>0.1</v>
      </c>
      <c r="N3" s="180">
        <v>0.1</v>
      </c>
      <c r="O3" s="180">
        <v>0.1</v>
      </c>
      <c r="P3" s="180">
        <v>0.1</v>
      </c>
      <c r="Q3" s="180">
        <v>0.1</v>
      </c>
      <c r="R3" s="180">
        <v>0.1</v>
      </c>
      <c r="S3" s="180">
        <v>0.1</v>
      </c>
      <c r="T3" s="180">
        <v>0.1</v>
      </c>
      <c r="U3" s="180">
        <v>0.1</v>
      </c>
      <c r="V3" s="180">
        <v>0.1</v>
      </c>
      <c r="W3" s="180">
        <v>0.1</v>
      </c>
      <c r="X3" s="180">
        <v>0.1</v>
      </c>
      <c r="Y3" s="180">
        <v>0.1</v>
      </c>
      <c r="Z3" s="180">
        <v>0.1</v>
      </c>
      <c r="AA3" s="180">
        <v>0.1</v>
      </c>
      <c r="AB3" s="180">
        <v>0.1</v>
      </c>
      <c r="AC3" s="180">
        <v>0.1</v>
      </c>
      <c r="AD3" s="180">
        <v>0.1</v>
      </c>
      <c r="AE3" s="180"/>
      <c r="AH3" s="207">
        <v>0.2</v>
      </c>
      <c r="AI3" s="182"/>
      <c r="AJ3" s="207">
        <v>0.25</v>
      </c>
      <c r="AK3" s="182"/>
      <c r="AP3" s="221"/>
    </row>
    <row r="4" spans="1:42" s="181" customFormat="1">
      <c r="A4" s="178">
        <v>2</v>
      </c>
      <c r="B4" s="270" t="s">
        <v>498</v>
      </c>
      <c r="C4" s="270"/>
      <c r="D4" s="260">
        <v>975</v>
      </c>
      <c r="E4" s="260">
        <v>1040</v>
      </c>
      <c r="F4" s="260">
        <v>1106</v>
      </c>
      <c r="G4" s="260">
        <v>2601</v>
      </c>
      <c r="H4" s="260">
        <v>910</v>
      </c>
      <c r="I4" s="260">
        <v>1692</v>
      </c>
      <c r="J4" s="260">
        <v>1430</v>
      </c>
      <c r="K4" s="260">
        <v>2081</v>
      </c>
      <c r="L4" s="260">
        <v>488</v>
      </c>
      <c r="M4" s="260">
        <v>1040</v>
      </c>
      <c r="N4" s="260">
        <v>494</v>
      </c>
      <c r="O4" s="260">
        <v>1300</v>
      </c>
      <c r="P4" s="260">
        <v>975</v>
      </c>
      <c r="Q4" s="260">
        <v>651</v>
      </c>
      <c r="R4" s="260">
        <v>975</v>
      </c>
      <c r="S4" s="260">
        <v>4551</v>
      </c>
      <c r="T4" s="260">
        <v>651</v>
      </c>
      <c r="U4" s="260">
        <v>910</v>
      </c>
      <c r="V4" s="260">
        <v>456</v>
      </c>
      <c r="W4" s="260">
        <v>520</v>
      </c>
      <c r="X4" s="260">
        <v>235</v>
      </c>
      <c r="Y4" s="260">
        <v>593</v>
      </c>
      <c r="Z4" s="260">
        <v>1300</v>
      </c>
      <c r="AA4" s="260">
        <v>221</v>
      </c>
      <c r="AB4" s="260">
        <v>742</v>
      </c>
      <c r="AC4" s="260">
        <v>578</v>
      </c>
      <c r="AD4" s="260">
        <v>790</v>
      </c>
      <c r="AF4" s="183">
        <f>MAX(D4:AD4)</f>
        <v>4551</v>
      </c>
      <c r="AG4" s="206">
        <f>MIN(D4:AD4)</f>
        <v>221</v>
      </c>
      <c r="AH4" s="183">
        <f>AG4-(AG4*$AH$3)</f>
        <v>176.8</v>
      </c>
      <c r="AI4" s="184"/>
      <c r="AJ4" s="183">
        <f>AG4-(AG4*$AJ$3)</f>
        <v>165.75</v>
      </c>
      <c r="AK4" s="184"/>
      <c r="AP4" s="221"/>
    </row>
    <row r="5" spans="1:42" ht="19.5" customHeight="1">
      <c r="A5" s="271" t="s">
        <v>499</v>
      </c>
      <c r="B5" s="271"/>
      <c r="C5" s="271"/>
      <c r="D5" s="105"/>
      <c r="E5" s="105"/>
      <c r="F5" s="105"/>
      <c r="G5" s="105"/>
      <c r="H5" s="105"/>
      <c r="I5" s="105"/>
      <c r="J5" s="105"/>
      <c r="K5" s="105"/>
      <c r="L5" s="105"/>
      <c r="M5" s="208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42" s="181" customFormat="1">
      <c r="A6" s="178">
        <v>1</v>
      </c>
      <c r="B6" s="270" t="s">
        <v>333</v>
      </c>
      <c r="C6" s="270"/>
      <c r="D6" s="261">
        <v>2877636</v>
      </c>
      <c r="E6" s="261">
        <v>2877636</v>
      </c>
      <c r="F6" s="261">
        <v>2877636</v>
      </c>
      <c r="G6" s="261">
        <v>2877636</v>
      </c>
      <c r="H6" s="261">
        <v>2877636</v>
      </c>
      <c r="I6" s="261">
        <v>2877636</v>
      </c>
      <c r="J6" s="261">
        <v>2877636</v>
      </c>
      <c r="K6" s="261">
        <v>2877636</v>
      </c>
      <c r="L6" s="261">
        <v>2877636</v>
      </c>
      <c r="M6" s="261">
        <v>2877636</v>
      </c>
      <c r="N6" s="261">
        <v>2877636</v>
      </c>
      <c r="O6" s="261">
        <v>2877636</v>
      </c>
      <c r="P6" s="261">
        <v>2877636</v>
      </c>
      <c r="Q6" s="261">
        <v>2877636</v>
      </c>
      <c r="R6" s="261">
        <v>2877636</v>
      </c>
      <c r="S6" s="261">
        <v>2877636</v>
      </c>
      <c r="T6" s="261">
        <v>2877636</v>
      </c>
      <c r="U6" s="261">
        <v>2877636</v>
      </c>
      <c r="V6" s="261">
        <v>2877636</v>
      </c>
      <c r="W6" s="261">
        <v>2877636</v>
      </c>
      <c r="X6" s="261">
        <v>2877636</v>
      </c>
      <c r="Y6" s="261">
        <v>2877636</v>
      </c>
      <c r="Z6" s="261">
        <v>2877636</v>
      </c>
      <c r="AA6" s="261">
        <v>2877636</v>
      </c>
      <c r="AB6" s="261">
        <v>2877636</v>
      </c>
      <c r="AC6" s="261">
        <v>2877636</v>
      </c>
      <c r="AD6" s="261">
        <v>2877636</v>
      </c>
      <c r="AE6" s="186"/>
      <c r="AF6" s="261">
        <f t="shared" ref="AF6:AF18" si="0">MAX(D6:AD6)</f>
        <v>2877636</v>
      </c>
      <c r="AG6" s="261">
        <f t="shared" ref="AG6:AG18" si="1">MIN(D6:AD6)</f>
        <v>2877636</v>
      </c>
      <c r="AP6" s="221"/>
    </row>
    <row r="7" spans="1:42" s="181" customFormat="1">
      <c r="A7" s="178">
        <v>2</v>
      </c>
      <c r="B7" s="270" t="s">
        <v>334</v>
      </c>
      <c r="C7" s="270"/>
      <c r="D7" s="261">
        <v>2700125</v>
      </c>
      <c r="E7" s="261">
        <v>2700125</v>
      </c>
      <c r="F7" s="261">
        <v>2700125</v>
      </c>
      <c r="G7" s="261">
        <v>2700125</v>
      </c>
      <c r="H7" s="261">
        <v>2700125</v>
      </c>
      <c r="I7" s="261">
        <v>2700125</v>
      </c>
      <c r="J7" s="261">
        <v>2700125</v>
      </c>
      <c r="K7" s="261">
        <v>2700125</v>
      </c>
      <c r="L7" s="261">
        <v>2700125</v>
      </c>
      <c r="M7" s="261">
        <v>2700125</v>
      </c>
      <c r="N7" s="261">
        <v>2700125</v>
      </c>
      <c r="O7" s="261">
        <v>2700125</v>
      </c>
      <c r="P7" s="261">
        <v>2700125</v>
      </c>
      <c r="Q7" s="261">
        <v>2700125</v>
      </c>
      <c r="R7" s="261">
        <v>2700125</v>
      </c>
      <c r="S7" s="261">
        <v>2700125</v>
      </c>
      <c r="T7" s="261">
        <v>2700125</v>
      </c>
      <c r="U7" s="261">
        <v>2700125</v>
      </c>
      <c r="V7" s="261">
        <v>2700125</v>
      </c>
      <c r="W7" s="261">
        <v>2700125</v>
      </c>
      <c r="X7" s="261">
        <v>2700125</v>
      </c>
      <c r="Y7" s="261">
        <v>2700125</v>
      </c>
      <c r="Z7" s="261">
        <v>2700125</v>
      </c>
      <c r="AA7" s="261">
        <v>2700125</v>
      </c>
      <c r="AB7" s="261">
        <v>2700125</v>
      </c>
      <c r="AC7" s="261">
        <v>2700125</v>
      </c>
      <c r="AD7" s="261">
        <v>2700125</v>
      </c>
      <c r="AE7" s="186"/>
      <c r="AF7" s="261">
        <f t="shared" si="0"/>
        <v>2700125</v>
      </c>
      <c r="AG7" s="261">
        <f t="shared" si="1"/>
        <v>2700125</v>
      </c>
      <c r="AP7" s="221"/>
    </row>
    <row r="8" spans="1:42" s="181" customFormat="1">
      <c r="A8" s="178">
        <v>3</v>
      </c>
      <c r="B8" s="270" t="s">
        <v>335</v>
      </c>
      <c r="C8" s="270"/>
      <c r="D8" s="261">
        <v>2700125</v>
      </c>
      <c r="E8" s="261">
        <v>2700125</v>
      </c>
      <c r="F8" s="261">
        <v>2700125</v>
      </c>
      <c r="G8" s="261">
        <v>3093229</v>
      </c>
      <c r="H8" s="261">
        <v>2700125</v>
      </c>
      <c r="I8" s="261">
        <v>2700125</v>
      </c>
      <c r="J8" s="261">
        <v>2700125</v>
      </c>
      <c r="K8" s="261">
        <v>2700125</v>
      </c>
      <c r="L8" s="261">
        <v>2700125</v>
      </c>
      <c r="M8" s="261">
        <v>2700125</v>
      </c>
      <c r="N8" s="261">
        <v>2700125</v>
      </c>
      <c r="O8" s="261">
        <v>2700125</v>
      </c>
      <c r="P8" s="261">
        <v>2700125</v>
      </c>
      <c r="Q8" s="261">
        <v>2700125</v>
      </c>
      <c r="R8" s="261">
        <v>2700125</v>
      </c>
      <c r="S8" s="261">
        <v>2918202</v>
      </c>
      <c r="T8" s="261">
        <v>2700125</v>
      </c>
      <c r="U8" s="261">
        <v>2700125</v>
      </c>
      <c r="V8" s="261">
        <v>2700125</v>
      </c>
      <c r="W8" s="261">
        <v>2700125</v>
      </c>
      <c r="X8" s="261">
        <v>2700125</v>
      </c>
      <c r="Y8" s="261">
        <v>2700125</v>
      </c>
      <c r="Z8" s="261">
        <v>2700125</v>
      </c>
      <c r="AA8" s="261">
        <v>2700125</v>
      </c>
      <c r="AB8" s="261">
        <v>2700125</v>
      </c>
      <c r="AC8" s="261">
        <v>2700125</v>
      </c>
      <c r="AD8" s="261">
        <v>2700125</v>
      </c>
      <c r="AE8" s="186"/>
      <c r="AF8" s="261">
        <f t="shared" si="0"/>
        <v>3093229</v>
      </c>
      <c r="AG8" s="261">
        <f t="shared" si="1"/>
        <v>2700125</v>
      </c>
      <c r="AP8" s="221"/>
    </row>
    <row r="9" spans="1:42" s="181" customFormat="1">
      <c r="A9" s="178">
        <v>4</v>
      </c>
      <c r="B9" s="270" t="s">
        <v>336</v>
      </c>
      <c r="C9" s="270"/>
      <c r="D9" s="261">
        <v>2700125</v>
      </c>
      <c r="E9" s="261">
        <v>2700125</v>
      </c>
      <c r="F9" s="261">
        <v>2700125</v>
      </c>
      <c r="G9" s="261">
        <v>2700125</v>
      </c>
      <c r="H9" s="261">
        <v>2700125</v>
      </c>
      <c r="I9" s="261">
        <v>2700125</v>
      </c>
      <c r="J9" s="261">
        <v>2700125</v>
      </c>
      <c r="K9" s="261">
        <v>2700125</v>
      </c>
      <c r="L9" s="261">
        <v>2700125</v>
      </c>
      <c r="M9" s="261">
        <v>2700125</v>
      </c>
      <c r="N9" s="261">
        <v>2700125</v>
      </c>
      <c r="O9" s="261">
        <v>2700125</v>
      </c>
      <c r="P9" s="261">
        <v>2700125</v>
      </c>
      <c r="Q9" s="261">
        <v>2700125</v>
      </c>
      <c r="R9" s="261">
        <v>2700125</v>
      </c>
      <c r="S9" s="261">
        <v>2700125</v>
      </c>
      <c r="T9" s="261">
        <v>2700125</v>
      </c>
      <c r="U9" s="261">
        <v>2700125</v>
      </c>
      <c r="V9" s="261">
        <v>2700125</v>
      </c>
      <c r="W9" s="261">
        <v>2700125</v>
      </c>
      <c r="X9" s="261">
        <v>2700125</v>
      </c>
      <c r="Y9" s="261">
        <v>2700125</v>
      </c>
      <c r="Z9" s="261">
        <v>2700125</v>
      </c>
      <c r="AA9" s="261">
        <v>2700125</v>
      </c>
      <c r="AB9" s="261">
        <v>2700125</v>
      </c>
      <c r="AC9" s="261">
        <v>2700125</v>
      </c>
      <c r="AD9" s="261">
        <v>2700125</v>
      </c>
      <c r="AE9" s="186"/>
      <c r="AF9" s="261">
        <f t="shared" si="0"/>
        <v>2700125</v>
      </c>
      <c r="AG9" s="261">
        <f t="shared" si="1"/>
        <v>2700125</v>
      </c>
      <c r="AP9" s="221"/>
    </row>
    <row r="10" spans="1:42" s="181" customFormat="1">
      <c r="A10" s="178">
        <v>5</v>
      </c>
      <c r="B10" s="270" t="s">
        <v>337</v>
      </c>
      <c r="C10" s="270"/>
      <c r="D10" s="261">
        <v>2700125</v>
      </c>
      <c r="E10" s="261">
        <v>2700125</v>
      </c>
      <c r="F10" s="261">
        <v>2700125</v>
      </c>
      <c r="G10" s="261">
        <v>3435245</v>
      </c>
      <c r="H10" s="261">
        <v>2700125</v>
      </c>
      <c r="I10" s="261">
        <v>2700125</v>
      </c>
      <c r="J10" s="261">
        <v>2700125</v>
      </c>
      <c r="K10" s="261">
        <v>2700125</v>
      </c>
      <c r="L10" s="261">
        <v>2700125</v>
      </c>
      <c r="M10" s="261">
        <v>2700125</v>
      </c>
      <c r="N10" s="261">
        <v>2700125</v>
      </c>
      <c r="O10" s="261">
        <v>2700125</v>
      </c>
      <c r="P10" s="261">
        <v>2700125</v>
      </c>
      <c r="Q10" s="261">
        <v>2700125</v>
      </c>
      <c r="R10" s="261">
        <v>2700125</v>
      </c>
      <c r="S10" s="261">
        <v>2989377</v>
      </c>
      <c r="T10" s="261">
        <v>2700125</v>
      </c>
      <c r="U10" s="261">
        <v>2700125</v>
      </c>
      <c r="V10" s="261">
        <v>2700125</v>
      </c>
      <c r="W10" s="261">
        <v>2700125</v>
      </c>
      <c r="X10" s="261">
        <v>2700125</v>
      </c>
      <c r="Y10" s="261">
        <v>2700125</v>
      </c>
      <c r="Z10" s="261">
        <v>2700125</v>
      </c>
      <c r="AA10" s="261">
        <v>2700125</v>
      </c>
      <c r="AB10" s="261">
        <v>2700125</v>
      </c>
      <c r="AC10" s="261">
        <v>2700125</v>
      </c>
      <c r="AD10" s="261">
        <v>2700125</v>
      </c>
      <c r="AE10" s="186"/>
      <c r="AF10" s="261">
        <f t="shared" si="0"/>
        <v>3435245</v>
      </c>
      <c r="AG10" s="261">
        <f t="shared" si="1"/>
        <v>2700125</v>
      </c>
      <c r="AP10" s="221"/>
    </row>
    <row r="11" spans="1:42" s="181" customFormat="1">
      <c r="A11" s="178">
        <v>6</v>
      </c>
      <c r="B11" s="270" t="s">
        <v>338</v>
      </c>
      <c r="C11" s="270"/>
      <c r="D11" s="261">
        <v>2700125</v>
      </c>
      <c r="E11" s="261">
        <v>2700125</v>
      </c>
      <c r="F11" s="261">
        <v>2700125</v>
      </c>
      <c r="G11" s="261">
        <v>3054124</v>
      </c>
      <c r="H11" s="261">
        <v>2700125</v>
      </c>
      <c r="I11" s="261">
        <v>2700125</v>
      </c>
      <c r="J11" s="261">
        <v>2700125</v>
      </c>
      <c r="K11" s="261">
        <v>2700125</v>
      </c>
      <c r="L11" s="261">
        <v>2700125</v>
      </c>
      <c r="M11" s="261">
        <v>2700125</v>
      </c>
      <c r="N11" s="261">
        <v>2700125</v>
      </c>
      <c r="O11" s="261">
        <v>2700125</v>
      </c>
      <c r="P11" s="261">
        <v>2700125</v>
      </c>
      <c r="Q11" s="261">
        <v>2700125</v>
      </c>
      <c r="R11" s="261">
        <v>2700125</v>
      </c>
      <c r="S11" s="261">
        <v>2989377</v>
      </c>
      <c r="T11" s="261">
        <v>2700125</v>
      </c>
      <c r="U11" s="261">
        <v>2700125</v>
      </c>
      <c r="V11" s="261">
        <v>2700125</v>
      </c>
      <c r="W11" s="261">
        <v>2700125</v>
      </c>
      <c r="X11" s="261">
        <v>2700125</v>
      </c>
      <c r="Y11" s="261">
        <v>2700125</v>
      </c>
      <c r="Z11" s="261">
        <v>2700125</v>
      </c>
      <c r="AA11" s="261">
        <v>2700125</v>
      </c>
      <c r="AB11" s="261">
        <v>2700125</v>
      </c>
      <c r="AC11" s="261">
        <v>2700125</v>
      </c>
      <c r="AD11" s="261">
        <v>2700125</v>
      </c>
      <c r="AE11" s="186"/>
      <c r="AF11" s="261">
        <f t="shared" si="0"/>
        <v>3054124</v>
      </c>
      <c r="AG11" s="261">
        <f t="shared" si="1"/>
        <v>2700125</v>
      </c>
      <c r="AP11" s="221"/>
    </row>
    <row r="12" spans="1:42" s="181" customFormat="1">
      <c r="A12" s="178">
        <v>7</v>
      </c>
      <c r="B12" s="270" t="s">
        <v>339</v>
      </c>
      <c r="C12" s="270"/>
      <c r="D12" s="261">
        <v>2700125</v>
      </c>
      <c r="E12" s="261">
        <v>2700125</v>
      </c>
      <c r="F12" s="261">
        <v>2700125</v>
      </c>
      <c r="G12" s="261">
        <v>3370530</v>
      </c>
      <c r="H12" s="261">
        <v>2700125</v>
      </c>
      <c r="I12" s="261">
        <v>2700125</v>
      </c>
      <c r="J12" s="261">
        <v>2700125</v>
      </c>
      <c r="K12" s="261">
        <v>2700125</v>
      </c>
      <c r="L12" s="261">
        <v>2877636</v>
      </c>
      <c r="M12" s="261">
        <v>2700125</v>
      </c>
      <c r="N12" s="261">
        <v>2700125</v>
      </c>
      <c r="O12" s="261">
        <v>2700125</v>
      </c>
      <c r="P12" s="261">
        <v>2700125</v>
      </c>
      <c r="Q12" s="261">
        <v>2700125</v>
      </c>
      <c r="R12" s="261">
        <v>2700125</v>
      </c>
      <c r="S12" s="261">
        <v>3274081</v>
      </c>
      <c r="T12" s="261">
        <v>2700125</v>
      </c>
      <c r="U12" s="261">
        <v>2700125</v>
      </c>
      <c r="V12" s="261">
        <v>2700125</v>
      </c>
      <c r="W12" s="261">
        <v>2700125</v>
      </c>
      <c r="X12" s="261">
        <v>2700125</v>
      </c>
      <c r="Y12" s="261">
        <v>2700125</v>
      </c>
      <c r="Z12" s="261">
        <v>2700125</v>
      </c>
      <c r="AA12" s="261">
        <v>2700125</v>
      </c>
      <c r="AB12" s="261">
        <v>2700125</v>
      </c>
      <c r="AC12" s="261">
        <v>2700125</v>
      </c>
      <c r="AD12" s="261">
        <v>2700125</v>
      </c>
      <c r="AE12" s="186"/>
      <c r="AF12" s="261">
        <f t="shared" si="0"/>
        <v>3370530</v>
      </c>
      <c r="AG12" s="261">
        <f t="shared" si="1"/>
        <v>2700125</v>
      </c>
      <c r="AP12" s="221"/>
    </row>
    <row r="13" spans="1:42" s="181" customFormat="1">
      <c r="A13" s="178">
        <v>8</v>
      </c>
      <c r="B13" s="270" t="s">
        <v>340</v>
      </c>
      <c r="C13" s="270"/>
      <c r="D13" s="261">
        <v>2700125</v>
      </c>
      <c r="E13" s="261">
        <v>2700125</v>
      </c>
      <c r="F13" s="261">
        <v>2700125</v>
      </c>
      <c r="G13" s="261">
        <v>3059699</v>
      </c>
      <c r="H13" s="261">
        <v>2700125</v>
      </c>
      <c r="I13" s="261">
        <v>2700125</v>
      </c>
      <c r="J13" s="261">
        <v>2700125</v>
      </c>
      <c r="K13" s="261">
        <v>2700125</v>
      </c>
      <c r="L13" s="261">
        <v>2706099</v>
      </c>
      <c r="M13" s="261">
        <v>2700125</v>
      </c>
      <c r="N13" s="261">
        <v>2700125</v>
      </c>
      <c r="O13" s="261">
        <v>2700125</v>
      </c>
      <c r="P13" s="261">
        <v>2700125</v>
      </c>
      <c r="Q13" s="261">
        <v>2700125</v>
      </c>
      <c r="R13" s="261">
        <v>2700125</v>
      </c>
      <c r="S13" s="261">
        <v>3202905</v>
      </c>
      <c r="T13" s="261">
        <v>2700125</v>
      </c>
      <c r="U13" s="261">
        <v>2700125</v>
      </c>
      <c r="V13" s="261">
        <v>2700125</v>
      </c>
      <c r="W13" s="261">
        <v>2700125</v>
      </c>
      <c r="X13" s="261">
        <v>2700125</v>
      </c>
      <c r="Y13" s="261">
        <v>2700125</v>
      </c>
      <c r="Z13" s="261">
        <v>2700125</v>
      </c>
      <c r="AA13" s="261">
        <v>2700125</v>
      </c>
      <c r="AB13" s="261">
        <v>2700125</v>
      </c>
      <c r="AC13" s="261">
        <v>2700125</v>
      </c>
      <c r="AD13" s="261">
        <v>2700125</v>
      </c>
      <c r="AE13" s="186"/>
      <c r="AF13" s="261">
        <f t="shared" si="0"/>
        <v>3202905</v>
      </c>
      <c r="AG13" s="261">
        <f t="shared" si="1"/>
        <v>2700125</v>
      </c>
      <c r="AP13" s="221"/>
    </row>
    <row r="14" spans="1:42" s="181" customFormat="1">
      <c r="A14" s="178">
        <v>9</v>
      </c>
      <c r="B14" s="270" t="s">
        <v>341</v>
      </c>
      <c r="C14" s="270"/>
      <c r="D14" s="261">
        <v>2700125</v>
      </c>
      <c r="E14" s="261">
        <v>2700125</v>
      </c>
      <c r="F14" s="261">
        <v>2700125</v>
      </c>
      <c r="G14" s="261">
        <v>3480140</v>
      </c>
      <c r="H14" s="261">
        <v>2700125</v>
      </c>
      <c r="I14" s="261">
        <v>2700125</v>
      </c>
      <c r="J14" s="261">
        <v>2700125</v>
      </c>
      <c r="K14" s="261">
        <v>2700125</v>
      </c>
      <c r="L14" s="261">
        <v>2877636</v>
      </c>
      <c r="M14" s="261">
        <v>2700125</v>
      </c>
      <c r="N14" s="261">
        <v>2700125</v>
      </c>
      <c r="O14" s="261">
        <v>2700125</v>
      </c>
      <c r="P14" s="261">
        <v>2700125</v>
      </c>
      <c r="Q14" s="261">
        <v>2700125</v>
      </c>
      <c r="R14" s="261">
        <v>2700125</v>
      </c>
      <c r="S14" s="261">
        <v>3345256</v>
      </c>
      <c r="T14" s="261">
        <v>2700125</v>
      </c>
      <c r="U14" s="261">
        <v>2700125</v>
      </c>
      <c r="V14" s="261">
        <v>2700125</v>
      </c>
      <c r="W14" s="261">
        <v>2700125</v>
      </c>
      <c r="X14" s="261">
        <v>2700125</v>
      </c>
      <c r="Y14" s="261">
        <v>2700125</v>
      </c>
      <c r="Z14" s="261">
        <v>2700125</v>
      </c>
      <c r="AA14" s="261">
        <v>2700125</v>
      </c>
      <c r="AB14" s="261">
        <v>2700125</v>
      </c>
      <c r="AC14" s="261">
        <v>2700125</v>
      </c>
      <c r="AD14" s="261">
        <v>2700125</v>
      </c>
      <c r="AE14" s="186"/>
      <c r="AF14" s="261">
        <f t="shared" si="0"/>
        <v>3480140</v>
      </c>
      <c r="AG14" s="261">
        <f t="shared" si="1"/>
        <v>2700125</v>
      </c>
      <c r="AP14" s="221"/>
    </row>
    <row r="15" spans="1:42" s="181" customFormat="1">
      <c r="A15" s="178">
        <v>10</v>
      </c>
      <c r="B15" s="270" t="s">
        <v>342</v>
      </c>
      <c r="C15" s="270"/>
      <c r="D15" s="261">
        <v>2700125</v>
      </c>
      <c r="E15" s="261">
        <v>2700125</v>
      </c>
      <c r="F15" s="261">
        <v>2700125</v>
      </c>
      <c r="G15" s="261">
        <v>3563945</v>
      </c>
      <c r="H15" s="261">
        <v>2700125</v>
      </c>
      <c r="I15" s="261">
        <v>2700125</v>
      </c>
      <c r="J15" s="261">
        <v>2700125</v>
      </c>
      <c r="K15" s="261">
        <v>2700125</v>
      </c>
      <c r="L15" s="261">
        <v>3985837</v>
      </c>
      <c r="M15" s="261">
        <v>2700125</v>
      </c>
      <c r="N15" s="261">
        <v>2700125</v>
      </c>
      <c r="O15" s="261">
        <v>2700125</v>
      </c>
      <c r="P15" s="261">
        <v>2700125</v>
      </c>
      <c r="Q15" s="261">
        <v>2700125</v>
      </c>
      <c r="R15" s="261">
        <v>2700125</v>
      </c>
      <c r="S15" s="261">
        <v>3843485</v>
      </c>
      <c r="T15" s="261">
        <v>2700125</v>
      </c>
      <c r="U15" s="261">
        <v>2700125</v>
      </c>
      <c r="V15" s="261">
        <v>2700125</v>
      </c>
      <c r="W15" s="261">
        <v>2700125</v>
      </c>
      <c r="X15" s="261">
        <v>2700125</v>
      </c>
      <c r="Y15" s="261">
        <v>2700125</v>
      </c>
      <c r="Z15" s="261">
        <v>2700125</v>
      </c>
      <c r="AA15" s="261">
        <v>2700125</v>
      </c>
      <c r="AB15" s="261">
        <v>2700125</v>
      </c>
      <c r="AC15" s="261">
        <v>2700125</v>
      </c>
      <c r="AD15" s="261">
        <v>2700125</v>
      </c>
      <c r="AE15" s="186"/>
      <c r="AF15" s="261">
        <f t="shared" si="0"/>
        <v>3985837</v>
      </c>
      <c r="AG15" s="261">
        <f t="shared" si="1"/>
        <v>2700125</v>
      </c>
      <c r="AP15" s="221"/>
    </row>
    <row r="16" spans="1:42" s="181" customFormat="1">
      <c r="A16" s="178">
        <v>11</v>
      </c>
      <c r="B16" s="270" t="s">
        <v>343</v>
      </c>
      <c r="C16" s="270"/>
      <c r="D16" s="261">
        <v>90005</v>
      </c>
      <c r="E16" s="261">
        <v>90005</v>
      </c>
      <c r="F16" s="261">
        <v>90005</v>
      </c>
      <c r="G16" s="261">
        <v>94628</v>
      </c>
      <c r="H16" s="261">
        <v>90005</v>
      </c>
      <c r="I16" s="261">
        <v>90005</v>
      </c>
      <c r="J16" s="261">
        <v>90005</v>
      </c>
      <c r="K16" s="261">
        <v>90005</v>
      </c>
      <c r="L16" s="261">
        <v>90005</v>
      </c>
      <c r="M16" s="261">
        <v>90005</v>
      </c>
      <c r="N16" s="261">
        <v>90005</v>
      </c>
      <c r="O16" s="261">
        <v>90005</v>
      </c>
      <c r="P16" s="261">
        <v>90005</v>
      </c>
      <c r="Q16" s="261">
        <v>90005</v>
      </c>
      <c r="R16" s="261">
        <v>90005</v>
      </c>
      <c r="S16" s="261">
        <v>284702</v>
      </c>
      <c r="T16" s="261">
        <v>90005</v>
      </c>
      <c r="U16" s="261">
        <v>90005</v>
      </c>
      <c r="V16" s="261">
        <v>90005</v>
      </c>
      <c r="W16" s="261">
        <v>90005</v>
      </c>
      <c r="X16" s="261">
        <v>90005</v>
      </c>
      <c r="Y16" s="261">
        <v>90005</v>
      </c>
      <c r="Z16" s="261">
        <v>90005</v>
      </c>
      <c r="AA16" s="261">
        <v>90005</v>
      </c>
      <c r="AB16" s="261">
        <v>90005</v>
      </c>
      <c r="AC16" s="261">
        <v>90005</v>
      </c>
      <c r="AD16" s="261">
        <v>90005</v>
      </c>
      <c r="AE16" s="186"/>
      <c r="AF16" s="261">
        <f t="shared" si="0"/>
        <v>284702</v>
      </c>
      <c r="AG16" s="261">
        <f t="shared" si="1"/>
        <v>90005</v>
      </c>
      <c r="AP16" s="221"/>
    </row>
    <row r="17" spans="1:56" s="181" customFormat="1">
      <c r="A17" s="178">
        <v>12</v>
      </c>
      <c r="B17" s="272" t="s">
        <v>344</v>
      </c>
      <c r="C17" s="272"/>
      <c r="D17" s="261">
        <v>90005</v>
      </c>
      <c r="E17" s="261">
        <v>90005</v>
      </c>
      <c r="F17" s="261">
        <v>90005</v>
      </c>
      <c r="G17" s="261">
        <v>96306</v>
      </c>
      <c r="H17" s="261">
        <v>90005</v>
      </c>
      <c r="I17" s="261">
        <v>90005</v>
      </c>
      <c r="J17" s="261">
        <v>90005</v>
      </c>
      <c r="K17" s="261">
        <v>90005</v>
      </c>
      <c r="L17" s="261">
        <v>106764</v>
      </c>
      <c r="M17" s="261">
        <v>90005</v>
      </c>
      <c r="N17" s="261">
        <v>90005</v>
      </c>
      <c r="O17" s="261">
        <v>90005</v>
      </c>
      <c r="P17" s="261">
        <v>90005</v>
      </c>
      <c r="Q17" s="261">
        <v>90005</v>
      </c>
      <c r="R17" s="261">
        <v>90005</v>
      </c>
      <c r="S17" s="261">
        <v>284702</v>
      </c>
      <c r="T17" s="261">
        <v>90005</v>
      </c>
      <c r="U17" s="261">
        <v>90005</v>
      </c>
      <c r="V17" s="261">
        <v>90005</v>
      </c>
      <c r="W17" s="261">
        <v>90005</v>
      </c>
      <c r="X17" s="261">
        <v>90005</v>
      </c>
      <c r="Y17" s="261">
        <v>90005</v>
      </c>
      <c r="Z17" s="261">
        <v>90005</v>
      </c>
      <c r="AA17" s="261">
        <v>90005</v>
      </c>
      <c r="AB17" s="261">
        <v>90005</v>
      </c>
      <c r="AC17" s="261">
        <v>90005</v>
      </c>
      <c r="AD17" s="261">
        <v>90005</v>
      </c>
      <c r="AE17" s="186"/>
      <c r="AF17" s="261">
        <f t="shared" si="0"/>
        <v>284702</v>
      </c>
      <c r="AG17" s="261">
        <f t="shared" si="1"/>
        <v>90005</v>
      </c>
      <c r="AP17" s="221"/>
    </row>
    <row r="18" spans="1:56" s="181" customFormat="1">
      <c r="A18" s="178">
        <v>13</v>
      </c>
      <c r="B18" s="270" t="s">
        <v>345</v>
      </c>
      <c r="C18" s="270"/>
      <c r="D18" s="261">
        <v>90005</v>
      </c>
      <c r="E18" s="261">
        <v>90005</v>
      </c>
      <c r="F18" s="261">
        <v>90005</v>
      </c>
      <c r="G18" s="261">
        <v>113133</v>
      </c>
      <c r="H18" s="261">
        <v>90005</v>
      </c>
      <c r="I18" s="261">
        <v>90005</v>
      </c>
      <c r="J18" s="261">
        <v>90005</v>
      </c>
      <c r="K18" s="261">
        <v>90005</v>
      </c>
      <c r="L18" s="261">
        <v>135234</v>
      </c>
      <c r="M18" s="261">
        <v>90005</v>
      </c>
      <c r="N18" s="261">
        <v>90005</v>
      </c>
      <c r="O18" s="261">
        <v>90005</v>
      </c>
      <c r="P18" s="261">
        <v>90005</v>
      </c>
      <c r="Q18" s="261">
        <v>90005</v>
      </c>
      <c r="R18" s="261">
        <v>90005</v>
      </c>
      <c r="S18" s="261">
        <v>284702</v>
      </c>
      <c r="T18" s="261">
        <v>90005</v>
      </c>
      <c r="U18" s="261">
        <v>90005</v>
      </c>
      <c r="V18" s="261">
        <v>90005</v>
      </c>
      <c r="W18" s="261">
        <v>90005</v>
      </c>
      <c r="X18" s="261">
        <v>90005</v>
      </c>
      <c r="Y18" s="261">
        <v>90005</v>
      </c>
      <c r="Z18" s="261">
        <v>90005</v>
      </c>
      <c r="AA18" s="261">
        <v>90005</v>
      </c>
      <c r="AB18" s="261">
        <v>90005</v>
      </c>
      <c r="AC18" s="261">
        <v>90005</v>
      </c>
      <c r="AD18" s="261">
        <v>90005</v>
      </c>
      <c r="AE18" s="186"/>
      <c r="AF18" s="261">
        <f t="shared" si="0"/>
        <v>284702</v>
      </c>
      <c r="AG18" s="261">
        <f t="shared" si="1"/>
        <v>90005</v>
      </c>
      <c r="AP18" s="221"/>
    </row>
    <row r="19" spans="1:56" s="181" customFormat="1">
      <c r="A19" s="271" t="s">
        <v>500</v>
      </c>
      <c r="B19" s="271"/>
      <c r="C19" s="271"/>
      <c r="D19" s="185"/>
      <c r="E19" s="185"/>
      <c r="F19" s="185"/>
      <c r="G19" s="185"/>
      <c r="H19" s="185"/>
      <c r="I19" s="185"/>
      <c r="J19" s="185"/>
      <c r="K19" s="185"/>
      <c r="L19" s="185"/>
      <c r="M19" s="24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6"/>
      <c r="AP19" s="221"/>
    </row>
    <row r="20" spans="1:56" s="181" customFormat="1" ht="18.75" customHeight="1">
      <c r="A20" s="178">
        <v>1</v>
      </c>
      <c r="B20" s="270" t="s">
        <v>334</v>
      </c>
      <c r="C20" s="270"/>
      <c r="D20" s="262">
        <v>1728080</v>
      </c>
      <c r="E20" s="262">
        <v>1728080</v>
      </c>
      <c r="F20" s="262">
        <v>1728080</v>
      </c>
      <c r="G20" s="262">
        <v>1825165</v>
      </c>
      <c r="H20" s="262">
        <v>1728080</v>
      </c>
      <c r="I20" s="262">
        <v>2081108</v>
      </c>
      <c r="J20" s="262">
        <v>1850568</v>
      </c>
      <c r="K20" s="262">
        <v>1728080</v>
      </c>
      <c r="L20" s="262">
        <v>1728081</v>
      </c>
      <c r="M20" s="262">
        <v>1728080</v>
      </c>
      <c r="N20" s="262">
        <v>1728080</v>
      </c>
      <c r="O20" s="262">
        <v>1728080</v>
      </c>
      <c r="P20" s="262">
        <v>1728080</v>
      </c>
      <c r="Q20" s="262">
        <v>1728080</v>
      </c>
      <c r="R20" s="262">
        <v>1728080</v>
      </c>
      <c r="S20" s="262">
        <v>1779391</v>
      </c>
      <c r="T20" s="262">
        <v>2246504</v>
      </c>
      <c r="U20" s="262">
        <v>1728080</v>
      </c>
      <c r="V20" s="262">
        <v>1728080</v>
      </c>
      <c r="W20" s="262">
        <v>1728080</v>
      </c>
      <c r="X20" s="262">
        <v>1728080</v>
      </c>
      <c r="Y20" s="262">
        <v>1728080</v>
      </c>
      <c r="Z20" s="262">
        <v>2155134</v>
      </c>
      <c r="AA20" s="262">
        <v>1728080</v>
      </c>
      <c r="AB20" s="262">
        <v>2868612</v>
      </c>
      <c r="AC20" s="262">
        <v>2012783</v>
      </c>
      <c r="AD20" s="262">
        <v>1728080</v>
      </c>
      <c r="AE20" s="262"/>
      <c r="AF20" s="264">
        <f t="shared" ref="AF20:AF28" si="2">MAX(D20:AD20)</f>
        <v>2868612</v>
      </c>
      <c r="AG20" s="264">
        <f t="shared" ref="AG20:AG28" si="3">MIN(D20:AD20)</f>
        <v>1728080</v>
      </c>
      <c r="AP20" s="221"/>
    </row>
    <row r="21" spans="1:56" s="181" customFormat="1" ht="18.75" customHeight="1">
      <c r="A21" s="178">
        <v>2</v>
      </c>
      <c r="B21" s="270" t="s">
        <v>335</v>
      </c>
      <c r="C21" s="270"/>
      <c r="D21" s="262">
        <v>1672084</v>
      </c>
      <c r="E21" s="262">
        <v>1672084</v>
      </c>
      <c r="F21" s="262">
        <v>1672084</v>
      </c>
      <c r="G21" s="262">
        <v>2021176</v>
      </c>
      <c r="H21" s="262">
        <v>1672084</v>
      </c>
      <c r="I21" s="262">
        <v>2554637</v>
      </c>
      <c r="J21" s="262">
        <v>1708215</v>
      </c>
      <c r="K21" s="262">
        <v>1672084</v>
      </c>
      <c r="L21" s="262">
        <v>1672085</v>
      </c>
      <c r="M21" s="262">
        <v>1672084</v>
      </c>
      <c r="N21" s="262">
        <v>1672084</v>
      </c>
      <c r="O21" s="262">
        <v>1672084</v>
      </c>
      <c r="P21" s="262">
        <v>1672084</v>
      </c>
      <c r="Q21" s="262">
        <v>1672084</v>
      </c>
      <c r="R21" s="262">
        <v>1672084</v>
      </c>
      <c r="S21" s="262">
        <v>1779391</v>
      </c>
      <c r="T21" s="262">
        <v>2173707</v>
      </c>
      <c r="U21" s="262">
        <v>1672084</v>
      </c>
      <c r="V21" s="262">
        <v>1672084</v>
      </c>
      <c r="W21" s="262">
        <v>1672084</v>
      </c>
      <c r="X21" s="262">
        <v>1672084</v>
      </c>
      <c r="Y21" s="262">
        <v>1672084</v>
      </c>
      <c r="Z21" s="262">
        <v>2099137</v>
      </c>
      <c r="AA21" s="262">
        <v>1672084</v>
      </c>
      <c r="AB21" s="262">
        <v>2775656</v>
      </c>
      <c r="AC21" s="262">
        <v>1956786</v>
      </c>
      <c r="AD21" s="262">
        <v>1672084</v>
      </c>
      <c r="AE21" s="186"/>
      <c r="AF21" s="264">
        <f t="shared" si="2"/>
        <v>2775656</v>
      </c>
      <c r="AG21" s="264">
        <f t="shared" si="3"/>
        <v>1672084</v>
      </c>
      <c r="AP21" s="221"/>
    </row>
    <row r="22" spans="1:56" s="181" customFormat="1" ht="18.75" customHeight="1">
      <c r="A22" s="178">
        <v>3</v>
      </c>
      <c r="B22" s="270" t="s">
        <v>336</v>
      </c>
      <c r="C22" s="270"/>
      <c r="D22" s="262">
        <v>1672084</v>
      </c>
      <c r="E22" s="262">
        <v>1672084</v>
      </c>
      <c r="F22" s="262">
        <v>1672084</v>
      </c>
      <c r="G22" s="262">
        <v>1927110</v>
      </c>
      <c r="H22" s="262">
        <v>1672084</v>
      </c>
      <c r="I22" s="262">
        <v>2295486</v>
      </c>
      <c r="J22" s="262">
        <v>1708215</v>
      </c>
      <c r="K22" s="262">
        <v>1672084</v>
      </c>
      <c r="L22" s="262">
        <v>1672085</v>
      </c>
      <c r="M22" s="262">
        <v>1672084</v>
      </c>
      <c r="N22" s="262">
        <v>1672084</v>
      </c>
      <c r="O22" s="262">
        <v>1672084</v>
      </c>
      <c r="P22" s="262">
        <v>1672084</v>
      </c>
      <c r="Q22" s="262">
        <v>1672084</v>
      </c>
      <c r="R22" s="262">
        <v>1672084</v>
      </c>
      <c r="S22" s="262">
        <v>1779391</v>
      </c>
      <c r="T22" s="262">
        <v>2173707</v>
      </c>
      <c r="U22" s="262">
        <v>1672084</v>
      </c>
      <c r="V22" s="262">
        <v>1672084</v>
      </c>
      <c r="W22" s="262">
        <v>1672084</v>
      </c>
      <c r="X22" s="262">
        <v>1672084</v>
      </c>
      <c r="Y22" s="262">
        <v>1672084</v>
      </c>
      <c r="Z22" s="262">
        <v>2099137</v>
      </c>
      <c r="AA22" s="262">
        <v>1672084</v>
      </c>
      <c r="AB22" s="262">
        <v>2775656</v>
      </c>
      <c r="AC22" s="262">
        <v>1956786</v>
      </c>
      <c r="AD22" s="262">
        <v>1672084</v>
      </c>
      <c r="AE22" s="186"/>
      <c r="AF22" s="264">
        <f t="shared" si="2"/>
        <v>2775656</v>
      </c>
      <c r="AG22" s="264">
        <f t="shared" si="3"/>
        <v>1672084</v>
      </c>
      <c r="AM22" s="204" t="s">
        <v>501</v>
      </c>
      <c r="AN22" s="200">
        <f>COUNTIF(AR30:AR436,"&gt;0")</f>
        <v>45</v>
      </c>
      <c r="AO22" s="189"/>
      <c r="AP22" s="221"/>
    </row>
    <row r="23" spans="1:56" s="181" customFormat="1" ht="18.75" customHeight="1">
      <c r="A23" s="178">
        <v>4</v>
      </c>
      <c r="B23" s="270" t="s">
        <v>502</v>
      </c>
      <c r="C23" s="270"/>
      <c r="D23" s="262">
        <v>1728080</v>
      </c>
      <c r="E23" s="262">
        <v>1728080</v>
      </c>
      <c r="F23" s="262">
        <v>1728080</v>
      </c>
      <c r="G23" s="262">
        <v>2095934</v>
      </c>
      <c r="H23" s="262">
        <v>1728080</v>
      </c>
      <c r="I23" s="262">
        <v>3589156</v>
      </c>
      <c r="J23" s="262">
        <v>1921743</v>
      </c>
      <c r="K23" s="262">
        <v>1728080</v>
      </c>
      <c r="L23" s="262">
        <v>1728081</v>
      </c>
      <c r="M23" s="262">
        <v>1728080</v>
      </c>
      <c r="N23" s="262">
        <v>1728080</v>
      </c>
      <c r="O23" s="262">
        <v>1728080</v>
      </c>
      <c r="P23" s="262">
        <v>1728080</v>
      </c>
      <c r="Q23" s="262">
        <v>1728080</v>
      </c>
      <c r="R23" s="262">
        <v>1728080</v>
      </c>
      <c r="S23" s="262">
        <v>1779391</v>
      </c>
      <c r="T23" s="262">
        <v>2246504</v>
      </c>
      <c r="U23" s="262">
        <v>1728080</v>
      </c>
      <c r="V23" s="262">
        <v>1728080</v>
      </c>
      <c r="W23" s="262">
        <v>1728080</v>
      </c>
      <c r="X23" s="262">
        <v>1728080</v>
      </c>
      <c r="Y23" s="262">
        <v>1728080</v>
      </c>
      <c r="Z23" s="262">
        <v>2155134</v>
      </c>
      <c r="AA23" s="262">
        <v>1728080</v>
      </c>
      <c r="AB23" s="262">
        <v>2868612</v>
      </c>
      <c r="AC23" s="262">
        <v>2012783</v>
      </c>
      <c r="AD23" s="262">
        <v>1728080</v>
      </c>
      <c r="AE23" s="186"/>
      <c r="AF23" s="264">
        <f t="shared" si="2"/>
        <v>3589156</v>
      </c>
      <c r="AG23" s="264">
        <f t="shared" si="3"/>
        <v>1728080</v>
      </c>
      <c r="AM23" s="204" t="s">
        <v>503</v>
      </c>
      <c r="AN23" s="201" t="b">
        <f>ISEVEN(AN22)</f>
        <v>0</v>
      </c>
      <c r="AO23" s="190"/>
      <c r="AP23" s="221"/>
    </row>
    <row r="24" spans="1:56" s="181" customFormat="1" ht="18.75" customHeight="1">
      <c r="A24" s="178">
        <v>5</v>
      </c>
      <c r="B24" s="270" t="s">
        <v>338</v>
      </c>
      <c r="C24" s="270"/>
      <c r="D24" s="262">
        <v>1672084</v>
      </c>
      <c r="E24" s="262">
        <v>1672084</v>
      </c>
      <c r="F24" s="262">
        <v>1672084</v>
      </c>
      <c r="G24" s="262">
        <v>2140013</v>
      </c>
      <c r="H24" s="262">
        <v>1672084</v>
      </c>
      <c r="I24" s="262">
        <v>2500453</v>
      </c>
      <c r="J24" s="262">
        <v>1708215</v>
      </c>
      <c r="K24" s="262">
        <v>1672084</v>
      </c>
      <c r="L24" s="262">
        <v>1672085</v>
      </c>
      <c r="M24" s="262">
        <v>1672084</v>
      </c>
      <c r="N24" s="262">
        <v>1672084</v>
      </c>
      <c r="O24" s="262">
        <v>1672084</v>
      </c>
      <c r="P24" s="262">
        <v>1672084</v>
      </c>
      <c r="Q24" s="262">
        <v>1672084</v>
      </c>
      <c r="R24" s="262">
        <v>1672084</v>
      </c>
      <c r="S24" s="262">
        <v>1779391</v>
      </c>
      <c r="T24" s="262">
        <v>2173707</v>
      </c>
      <c r="U24" s="262">
        <v>1672084</v>
      </c>
      <c r="V24" s="262">
        <v>1672084</v>
      </c>
      <c r="W24" s="262">
        <v>1672084</v>
      </c>
      <c r="X24" s="262">
        <v>1672084</v>
      </c>
      <c r="Y24" s="262">
        <v>1672084</v>
      </c>
      <c r="Z24" s="262">
        <v>2099137</v>
      </c>
      <c r="AA24" s="262">
        <v>1672084</v>
      </c>
      <c r="AB24" s="262">
        <v>2775656</v>
      </c>
      <c r="AC24" s="262">
        <v>1956786</v>
      </c>
      <c r="AD24" s="262">
        <v>1672084</v>
      </c>
      <c r="AE24" s="186"/>
      <c r="AF24" s="264">
        <f t="shared" si="2"/>
        <v>2775656</v>
      </c>
      <c r="AG24" s="264">
        <f t="shared" si="3"/>
        <v>1672084</v>
      </c>
      <c r="AM24" s="204" t="s">
        <v>504</v>
      </c>
      <c r="AN24" s="202">
        <f>IF(AN23,+AN22/2,+AN22/2+0.5)</f>
        <v>23</v>
      </c>
      <c r="AO24" s="191"/>
      <c r="AP24" s="221"/>
    </row>
    <row r="25" spans="1:56" s="181" customFormat="1" ht="18.75" customHeight="1">
      <c r="A25" s="178">
        <v>6</v>
      </c>
      <c r="B25" s="270" t="s">
        <v>339</v>
      </c>
      <c r="C25" s="270"/>
      <c r="D25" s="262">
        <v>1672084</v>
      </c>
      <c r="E25" s="262">
        <v>1672084</v>
      </c>
      <c r="F25" s="262">
        <v>1672084</v>
      </c>
      <c r="G25" s="262">
        <v>2156854</v>
      </c>
      <c r="H25" s="262">
        <v>1672084</v>
      </c>
      <c r="I25" s="262">
        <v>2714026</v>
      </c>
      <c r="J25" s="262">
        <v>1708215</v>
      </c>
      <c r="K25" s="262">
        <v>1672084</v>
      </c>
      <c r="L25" s="262">
        <v>1672085</v>
      </c>
      <c r="M25" s="262">
        <v>1672084</v>
      </c>
      <c r="N25" s="262">
        <v>1672084</v>
      </c>
      <c r="O25" s="262">
        <v>1672084</v>
      </c>
      <c r="P25" s="262">
        <v>1672084</v>
      </c>
      <c r="Q25" s="262">
        <v>1672084</v>
      </c>
      <c r="R25" s="262">
        <v>1672084</v>
      </c>
      <c r="S25" s="262">
        <v>2135270</v>
      </c>
      <c r="T25" s="262">
        <v>2173707</v>
      </c>
      <c r="U25" s="262">
        <v>1672084</v>
      </c>
      <c r="V25" s="262">
        <v>1672084</v>
      </c>
      <c r="W25" s="262">
        <v>1672084</v>
      </c>
      <c r="X25" s="262">
        <v>1672084</v>
      </c>
      <c r="Y25" s="262">
        <v>1672084</v>
      </c>
      <c r="Z25" s="262">
        <v>2099137</v>
      </c>
      <c r="AA25" s="262">
        <v>1672084</v>
      </c>
      <c r="AB25" s="262">
        <v>2775656</v>
      </c>
      <c r="AC25" s="262">
        <v>1956786</v>
      </c>
      <c r="AD25" s="262">
        <v>1672084</v>
      </c>
      <c r="AE25" s="186"/>
      <c r="AF25" s="264">
        <f t="shared" si="2"/>
        <v>2775656</v>
      </c>
      <c r="AG25" s="264">
        <f t="shared" si="3"/>
        <v>1672084</v>
      </c>
      <c r="AM25" s="204" t="s">
        <v>505</v>
      </c>
      <c r="AN25" s="202">
        <f>+AN22-AN24</f>
        <v>22</v>
      </c>
      <c r="AO25" s="191"/>
      <c r="AP25" s="221"/>
    </row>
    <row r="26" spans="1:56" s="181" customFormat="1" ht="18.75" customHeight="1">
      <c r="A26" s="178">
        <v>7</v>
      </c>
      <c r="B26" s="270" t="s">
        <v>340</v>
      </c>
      <c r="C26" s="270"/>
      <c r="D26" s="262">
        <v>1672084</v>
      </c>
      <c r="E26" s="262">
        <v>1672084</v>
      </c>
      <c r="F26" s="262">
        <v>1672084</v>
      </c>
      <c r="G26" s="262">
        <v>2062788</v>
      </c>
      <c r="H26" s="262">
        <v>1672084</v>
      </c>
      <c r="I26" s="262">
        <v>2380129</v>
      </c>
      <c r="J26" s="262">
        <v>1708215</v>
      </c>
      <c r="K26" s="262">
        <v>1672084</v>
      </c>
      <c r="L26" s="262">
        <v>1672085</v>
      </c>
      <c r="M26" s="262">
        <v>1672084</v>
      </c>
      <c r="N26" s="262">
        <v>1672084</v>
      </c>
      <c r="O26" s="262">
        <v>1672084</v>
      </c>
      <c r="P26" s="262">
        <v>1672084</v>
      </c>
      <c r="Q26" s="262">
        <v>1672084</v>
      </c>
      <c r="R26" s="262">
        <v>1672084</v>
      </c>
      <c r="S26" s="262">
        <v>2064094</v>
      </c>
      <c r="T26" s="262">
        <v>2173707</v>
      </c>
      <c r="U26" s="262">
        <v>1672084</v>
      </c>
      <c r="V26" s="262">
        <v>1672084</v>
      </c>
      <c r="W26" s="262">
        <v>1672084</v>
      </c>
      <c r="X26" s="262">
        <v>1672084</v>
      </c>
      <c r="Y26" s="262">
        <v>1672084</v>
      </c>
      <c r="Z26" s="262">
        <v>2099137</v>
      </c>
      <c r="AA26" s="262">
        <v>1672084</v>
      </c>
      <c r="AB26" s="262">
        <v>2775656</v>
      </c>
      <c r="AC26" s="262">
        <v>1956786</v>
      </c>
      <c r="AD26" s="262">
        <v>1672084</v>
      </c>
      <c r="AE26" s="186"/>
      <c r="AF26" s="264">
        <f t="shared" si="2"/>
        <v>2775656</v>
      </c>
      <c r="AG26" s="264">
        <f t="shared" si="3"/>
        <v>1672084</v>
      </c>
      <c r="AM26" s="204" t="s">
        <v>506</v>
      </c>
      <c r="AN26" s="203">
        <f>MIN(AP30:AP436)</f>
        <v>74648</v>
      </c>
      <c r="AO26" s="192"/>
      <c r="AP26" s="221"/>
    </row>
    <row r="27" spans="1:56" s="181" customFormat="1" ht="18.75" customHeight="1">
      <c r="A27" s="178">
        <v>8</v>
      </c>
      <c r="B27" s="270" t="s">
        <v>341</v>
      </c>
      <c r="C27" s="270"/>
      <c r="D27" s="262">
        <v>1672084</v>
      </c>
      <c r="E27" s="262">
        <v>1672084</v>
      </c>
      <c r="F27" s="262">
        <v>1672084</v>
      </c>
      <c r="G27" s="262">
        <v>2275690</v>
      </c>
      <c r="H27" s="262">
        <v>1672084</v>
      </c>
      <c r="I27" s="262">
        <v>2714026</v>
      </c>
      <c r="J27" s="262">
        <v>1708215</v>
      </c>
      <c r="K27" s="262">
        <v>1672084</v>
      </c>
      <c r="L27" s="262">
        <v>1672085</v>
      </c>
      <c r="M27" s="262">
        <v>1672084</v>
      </c>
      <c r="N27" s="262">
        <v>1672084</v>
      </c>
      <c r="O27" s="262">
        <v>1672084</v>
      </c>
      <c r="P27" s="262">
        <v>1672084</v>
      </c>
      <c r="Q27" s="262">
        <v>1672084</v>
      </c>
      <c r="R27" s="262">
        <v>1672084</v>
      </c>
      <c r="S27" s="262">
        <v>2149505</v>
      </c>
      <c r="T27" s="262">
        <v>2173707</v>
      </c>
      <c r="U27" s="262">
        <v>1672084</v>
      </c>
      <c r="V27" s="262">
        <v>1672084</v>
      </c>
      <c r="W27" s="262">
        <v>1672084</v>
      </c>
      <c r="X27" s="262">
        <v>1672084</v>
      </c>
      <c r="Y27" s="262">
        <v>1672084</v>
      </c>
      <c r="Z27" s="262">
        <v>2099137</v>
      </c>
      <c r="AA27" s="262">
        <v>1672084</v>
      </c>
      <c r="AB27" s="262">
        <v>2775656</v>
      </c>
      <c r="AC27" s="262">
        <v>1956786</v>
      </c>
      <c r="AD27" s="262">
        <v>1672084</v>
      </c>
      <c r="AE27" s="186"/>
      <c r="AF27" s="264">
        <f t="shared" si="2"/>
        <v>2775656</v>
      </c>
      <c r="AG27" s="264">
        <f t="shared" si="3"/>
        <v>1672084</v>
      </c>
      <c r="AM27" s="204" t="s">
        <v>507</v>
      </c>
      <c r="AN27" s="203">
        <f>MAX(AP30:AP436)</f>
        <v>1270722</v>
      </c>
      <c r="AO27" s="192"/>
      <c r="AP27" s="221"/>
    </row>
    <row r="28" spans="1:56" s="181" customFormat="1" ht="18.75" customHeight="1">
      <c r="A28" s="178">
        <v>9</v>
      </c>
      <c r="B28" s="270" t="s">
        <v>342</v>
      </c>
      <c r="C28" s="270"/>
      <c r="D28" s="262">
        <v>1642813</v>
      </c>
      <c r="E28" s="262">
        <v>1642813</v>
      </c>
      <c r="F28" s="262">
        <v>1642813</v>
      </c>
      <c r="G28" s="262">
        <v>2213219</v>
      </c>
      <c r="H28" s="262">
        <v>1642813</v>
      </c>
      <c r="I28" s="262">
        <v>3550466</v>
      </c>
      <c r="J28" s="262">
        <v>1708215</v>
      </c>
      <c r="K28" s="262">
        <v>1642813</v>
      </c>
      <c r="L28" s="262">
        <v>1672085</v>
      </c>
      <c r="M28" s="262">
        <v>1642813</v>
      </c>
      <c r="N28" s="262">
        <v>1642813</v>
      </c>
      <c r="O28" s="262">
        <v>1642813</v>
      </c>
      <c r="P28" s="262">
        <v>1642813</v>
      </c>
      <c r="Q28" s="262">
        <v>1642813</v>
      </c>
      <c r="R28" s="262">
        <v>1642813</v>
      </c>
      <c r="S28" s="262">
        <v>2562324</v>
      </c>
      <c r="T28" s="262">
        <v>2135656</v>
      </c>
      <c r="U28" s="262">
        <v>1642813</v>
      </c>
      <c r="V28" s="262">
        <v>1642813</v>
      </c>
      <c r="W28" s="262">
        <v>1642813</v>
      </c>
      <c r="X28" s="262">
        <v>1642813</v>
      </c>
      <c r="Y28" s="262">
        <v>1642813</v>
      </c>
      <c r="Z28" s="262">
        <v>2069866</v>
      </c>
      <c r="AA28" s="262">
        <v>1642813</v>
      </c>
      <c r="AB28" s="262">
        <v>2727068</v>
      </c>
      <c r="AC28" s="262">
        <v>1927515</v>
      </c>
      <c r="AD28" s="262">
        <v>1642813</v>
      </c>
      <c r="AE28" s="186"/>
      <c r="AF28" s="265">
        <f t="shared" si="2"/>
        <v>3550466</v>
      </c>
      <c r="AG28" s="265">
        <f t="shared" si="3"/>
        <v>1642813</v>
      </c>
      <c r="AP28" s="221"/>
      <c r="AS28" s="218" t="s">
        <v>508</v>
      </c>
      <c r="AU28" s="218" t="s">
        <v>509</v>
      </c>
      <c r="AV28" s="193"/>
      <c r="AW28" s="218" t="s">
        <v>510</v>
      </c>
    </row>
    <row r="29" spans="1:56" ht="56.25">
      <c r="A29" s="275" t="s">
        <v>511</v>
      </c>
      <c r="B29" s="275"/>
      <c r="C29" s="108" t="s">
        <v>512</v>
      </c>
      <c r="D29" s="106"/>
      <c r="E29" s="104"/>
      <c r="F29" s="104"/>
      <c r="G29" s="104"/>
      <c r="H29" s="228"/>
      <c r="I29" s="229"/>
      <c r="J29" s="229"/>
      <c r="K29" s="229"/>
      <c r="L29" s="229"/>
      <c r="M29" s="231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30"/>
      <c r="AD29" s="230"/>
      <c r="AF29" s="109" t="s">
        <v>751</v>
      </c>
      <c r="AG29" s="107" t="s">
        <v>752</v>
      </c>
      <c r="AH29" s="109" t="s">
        <v>462</v>
      </c>
      <c r="AI29" s="109" t="s">
        <v>462</v>
      </c>
      <c r="AJ29" s="107" t="s">
        <v>463</v>
      </c>
      <c r="AK29" s="107" t="s">
        <v>463</v>
      </c>
      <c r="AN29" s="204" t="s">
        <v>513</v>
      </c>
      <c r="AO29" s="204" t="s">
        <v>749</v>
      </c>
      <c r="AP29" s="219" t="s">
        <v>514</v>
      </c>
      <c r="AQ29" s="204" t="s">
        <v>515</v>
      </c>
      <c r="AR29" s="204" t="s">
        <v>516</v>
      </c>
      <c r="AS29" s="204" t="s">
        <v>517</v>
      </c>
      <c r="AT29" s="204" t="s">
        <v>515</v>
      </c>
      <c r="AU29" s="204" t="s">
        <v>518</v>
      </c>
      <c r="AV29" s="204" t="s">
        <v>519</v>
      </c>
      <c r="AW29" s="204" t="s">
        <v>520</v>
      </c>
      <c r="AY29" s="204" t="s">
        <v>528</v>
      </c>
      <c r="AZ29" s="204" t="s">
        <v>529</v>
      </c>
      <c r="BA29" s="204" t="s">
        <v>801</v>
      </c>
      <c r="BB29" s="204" t="s">
        <v>585</v>
      </c>
      <c r="BC29" s="204" t="s">
        <v>7</v>
      </c>
      <c r="BD29" s="204" t="s">
        <v>586</v>
      </c>
    </row>
    <row r="30" spans="1:56" s="181" customFormat="1" ht="18.75" customHeight="1">
      <c r="A30" s="178">
        <v>1</v>
      </c>
      <c r="B30" s="179" t="s">
        <v>24</v>
      </c>
      <c r="C30" s="178" t="s">
        <v>369</v>
      </c>
      <c r="D30" s="263">
        <v>12868</v>
      </c>
      <c r="E30" s="263">
        <v>22031</v>
      </c>
      <c r="F30" s="263">
        <v>12948</v>
      </c>
      <c r="G30" s="263">
        <v>20203</v>
      </c>
      <c r="H30" s="263">
        <v>13021</v>
      </c>
      <c r="I30" s="263">
        <v>20299</v>
      </c>
      <c r="J30" s="263">
        <v>24709</v>
      </c>
      <c r="K30" s="263">
        <v>70592</v>
      </c>
      <c r="L30" s="263">
        <v>21328</v>
      </c>
      <c r="M30" s="263">
        <v>17347</v>
      </c>
      <c r="N30" s="263">
        <v>10632</v>
      </c>
      <c r="O30" s="263">
        <v>19896</v>
      </c>
      <c r="P30" s="263">
        <v>20183</v>
      </c>
      <c r="Q30" s="263">
        <v>20046</v>
      </c>
      <c r="R30" s="263">
        <v>21135</v>
      </c>
      <c r="S30" s="263">
        <v>16515</v>
      </c>
      <c r="T30" s="263">
        <v>21328</v>
      </c>
      <c r="U30" s="263">
        <v>18001</v>
      </c>
      <c r="V30" s="263">
        <v>15528</v>
      </c>
      <c r="W30" s="263">
        <v>13923</v>
      </c>
      <c r="X30" s="263">
        <v>27082</v>
      </c>
      <c r="Y30" s="263">
        <v>14606</v>
      </c>
      <c r="Z30" s="263">
        <v>13655</v>
      </c>
      <c r="AA30" s="263">
        <v>18594</v>
      </c>
      <c r="AB30" s="263">
        <v>20548</v>
      </c>
      <c r="AC30" s="263">
        <v>20642</v>
      </c>
      <c r="AD30" s="263">
        <v>21034</v>
      </c>
      <c r="AF30" s="262">
        <f>MAX(D30:AD30)</f>
        <v>70592</v>
      </c>
      <c r="AG30" s="262">
        <f>MIN(D30:AD30)</f>
        <v>10632</v>
      </c>
      <c r="AH30" s="199">
        <f>AG30-(AG30*$AH$3)</f>
        <v>8505.6</v>
      </c>
      <c r="AI30" s="209">
        <f t="shared" ref="AI30:AI93" si="4">1-AH30/M30</f>
        <v>0.50967890701562224</v>
      </c>
      <c r="AJ30" s="199">
        <f>AG30-(AG30*$AJ$3)</f>
        <v>7974</v>
      </c>
      <c r="AK30" s="209">
        <f t="shared" ref="AK30:AK93" si="5">1-AJ30/M30</f>
        <v>0.54032397532714582</v>
      </c>
      <c r="AM30" s="210" t="b">
        <f>AND(AN30&gt;0,AN30&lt;=$AN$24)</f>
        <v>1</v>
      </c>
      <c r="AN30" s="210">
        <f>IF($AN$24&gt;0,1)</f>
        <v>1</v>
      </c>
      <c r="AO30" s="211">
        <f>VLOOKUP(AP30,$AS$29:$AT$436,2,FALSE)</f>
        <v>170</v>
      </c>
      <c r="AP30" s="222">
        <f>IF(AM30,(LARGE($AS$30:$AS$436,+AN30)),AP29)</f>
        <v>1270722</v>
      </c>
      <c r="AQ30" s="178">
        <v>1</v>
      </c>
      <c r="AR30" s="212">
        <v>15</v>
      </c>
      <c r="AS30" s="203">
        <f t="shared" ref="AS30:AS93" si="6">+AR30*AG30</f>
        <v>159480</v>
      </c>
      <c r="AT30" s="178">
        <v>1</v>
      </c>
      <c r="AU30" s="217">
        <f t="shared" ref="AU30:AU93" si="7">IF(AS30&gt;=$AN$26,AJ30,AH30)</f>
        <v>7974</v>
      </c>
      <c r="AV30" s="217">
        <f>+AU30*AR30</f>
        <v>119610</v>
      </c>
      <c r="AW30" s="213">
        <v>0</v>
      </c>
      <c r="AY30" s="179">
        <v>120011</v>
      </c>
      <c r="AZ30" s="214" t="s">
        <v>610</v>
      </c>
      <c r="BA30" s="232">
        <v>13800</v>
      </c>
      <c r="BB30" s="266">
        <f>+BA30</f>
        <v>13800</v>
      </c>
      <c r="BC30" s="215">
        <f>BB30*19%</f>
        <v>2622</v>
      </c>
      <c r="BD30" s="215">
        <f>(BB30+BC30)*AR30</f>
        <v>246330</v>
      </c>
    </row>
    <row r="31" spans="1:56" s="181" customFormat="1" ht="18.75" customHeight="1">
      <c r="A31" s="178">
        <v>2</v>
      </c>
      <c r="B31" s="179" t="s">
        <v>25</v>
      </c>
      <c r="C31" s="178" t="s">
        <v>369</v>
      </c>
      <c r="D31" s="263">
        <v>3754</v>
      </c>
      <c r="E31" s="263">
        <v>5474</v>
      </c>
      <c r="F31" s="263">
        <v>3860</v>
      </c>
      <c r="G31" s="263">
        <v>4600</v>
      </c>
      <c r="H31" s="263">
        <v>3709</v>
      </c>
      <c r="I31" s="263">
        <v>5969</v>
      </c>
      <c r="J31" s="263">
        <v>6243</v>
      </c>
      <c r="K31" s="263">
        <v>12887</v>
      </c>
      <c r="L31" s="263">
        <v>4877</v>
      </c>
      <c r="M31" s="263">
        <v>3446</v>
      </c>
      <c r="N31" s="263">
        <v>2940</v>
      </c>
      <c r="O31" s="263">
        <v>4811</v>
      </c>
      <c r="P31" s="263">
        <v>5033</v>
      </c>
      <c r="Q31" s="263">
        <v>5894</v>
      </c>
      <c r="R31" s="263">
        <v>5554</v>
      </c>
      <c r="S31" s="263">
        <v>5072</v>
      </c>
      <c r="T31" s="263">
        <v>4877</v>
      </c>
      <c r="U31" s="263">
        <v>5758</v>
      </c>
      <c r="V31" s="263">
        <v>4567</v>
      </c>
      <c r="W31" s="263">
        <v>4023</v>
      </c>
      <c r="X31" s="263">
        <v>7351</v>
      </c>
      <c r="Y31" s="263">
        <v>4018</v>
      </c>
      <c r="Z31" s="263">
        <v>3902</v>
      </c>
      <c r="AA31" s="263">
        <v>4719</v>
      </c>
      <c r="AB31" s="263">
        <v>6034</v>
      </c>
      <c r="AC31" s="263">
        <v>6068</v>
      </c>
      <c r="AD31" s="263">
        <v>5560</v>
      </c>
      <c r="AF31" s="262">
        <f t="shared" ref="AF31:AF94" si="8">MAX(D31:AD31)</f>
        <v>12887</v>
      </c>
      <c r="AG31" s="262">
        <f t="shared" ref="AG31:AG94" si="9">MIN(D31:AD31)</f>
        <v>2940</v>
      </c>
      <c r="AH31" s="199">
        <f t="shared" ref="AH31:AH94" si="10">AG31-(AG31*$AH$3)</f>
        <v>2352</v>
      </c>
      <c r="AI31" s="209">
        <f t="shared" si="4"/>
        <v>0.31746952988972721</v>
      </c>
      <c r="AJ31" s="199">
        <f t="shared" ref="AJ31:AJ94" si="11">AG31-(AG31*$AJ$3)</f>
        <v>2205</v>
      </c>
      <c r="AK31" s="209">
        <f t="shared" si="5"/>
        <v>0.36012768427161923</v>
      </c>
      <c r="AM31" s="210" t="b">
        <f t="shared" ref="AM31:AM94" si="12">AND(AN31&gt;0,AN31&lt;=$AN$24)</f>
        <v>1</v>
      </c>
      <c r="AN31" s="210">
        <f>IF(AN30&lt;$AN$24,+AN30+1)</f>
        <v>2</v>
      </c>
      <c r="AO31" s="211">
        <f t="shared" ref="AO31:AO94" si="13">VLOOKUP(AP31,$AS$29:$AT$436,2,FALSE)</f>
        <v>143</v>
      </c>
      <c r="AP31" s="222">
        <f t="shared" ref="AP31:AP94" si="14">IF(AM31,(LARGE($AS$30:$AS$436,+AN31)),AP30)</f>
        <v>581988</v>
      </c>
      <c r="AQ31" s="178">
        <v>2</v>
      </c>
      <c r="AR31" s="212">
        <v>0</v>
      </c>
      <c r="AS31" s="203">
        <f t="shared" si="6"/>
        <v>0</v>
      </c>
      <c r="AT31" s="178">
        <v>2</v>
      </c>
      <c r="AU31" s="217">
        <f t="shared" si="7"/>
        <v>2352</v>
      </c>
      <c r="AV31" s="217">
        <f t="shared" ref="AV31:AV94" si="15">+AU31*AR31</f>
        <v>0</v>
      </c>
      <c r="AW31" s="213">
        <f t="shared" ref="AW30:AW93" si="16">IF(AS31&gt;0,1-AU31/M31,0)</f>
        <v>0</v>
      </c>
      <c r="AY31" s="179">
        <v>230007</v>
      </c>
      <c r="AZ31" s="214" t="s">
        <v>611</v>
      </c>
      <c r="BA31" s="232">
        <v>3510</v>
      </c>
      <c r="BB31" s="266">
        <f t="shared" ref="BB31:BB94" si="17">+BA31</f>
        <v>3510</v>
      </c>
      <c r="BC31" s="215">
        <f t="shared" ref="BC31:BC82" si="18">BB31*19%</f>
        <v>666.9</v>
      </c>
      <c r="BD31" s="215">
        <f t="shared" ref="BD31:BD94" si="19">(BB31+BC31)*AR31</f>
        <v>0</v>
      </c>
    </row>
    <row r="32" spans="1:56" s="181" customFormat="1" ht="18.75" customHeight="1">
      <c r="A32" s="178">
        <v>3</v>
      </c>
      <c r="B32" s="179" t="s">
        <v>26</v>
      </c>
      <c r="C32" s="178" t="s">
        <v>369</v>
      </c>
      <c r="D32" s="263">
        <v>11462</v>
      </c>
      <c r="E32" s="263">
        <v>10149</v>
      </c>
      <c r="F32" s="263">
        <v>8609</v>
      </c>
      <c r="G32" s="263">
        <v>7145</v>
      </c>
      <c r="H32" s="263">
        <v>11598</v>
      </c>
      <c r="I32" s="263">
        <v>13659</v>
      </c>
      <c r="J32" s="263">
        <v>13655</v>
      </c>
      <c r="K32" s="263">
        <v>18393</v>
      </c>
      <c r="L32" s="263">
        <v>7739</v>
      </c>
      <c r="M32" s="263">
        <v>7685</v>
      </c>
      <c r="N32" s="263">
        <v>6437</v>
      </c>
      <c r="O32" s="263">
        <v>10404</v>
      </c>
      <c r="P32" s="263">
        <v>13940</v>
      </c>
      <c r="Q32" s="263">
        <v>13489</v>
      </c>
      <c r="R32" s="263">
        <v>10337</v>
      </c>
      <c r="S32" s="263">
        <v>11705</v>
      </c>
      <c r="T32" s="263">
        <v>9722</v>
      </c>
      <c r="U32" s="263">
        <v>15599</v>
      </c>
      <c r="V32" s="263">
        <v>10447</v>
      </c>
      <c r="W32" s="263">
        <v>7410</v>
      </c>
      <c r="X32" s="263">
        <v>10781</v>
      </c>
      <c r="Y32" s="263">
        <v>6964</v>
      </c>
      <c r="Z32" s="263">
        <v>9364</v>
      </c>
      <c r="AA32" s="263">
        <v>11563</v>
      </c>
      <c r="AB32" s="263">
        <v>13863</v>
      </c>
      <c r="AC32" s="263">
        <v>13889</v>
      </c>
      <c r="AD32" s="263">
        <v>11547</v>
      </c>
      <c r="AF32" s="262">
        <f t="shared" si="8"/>
        <v>18393</v>
      </c>
      <c r="AG32" s="262">
        <f t="shared" si="9"/>
        <v>6437</v>
      </c>
      <c r="AH32" s="199">
        <f t="shared" si="10"/>
        <v>5149.6000000000004</v>
      </c>
      <c r="AI32" s="209">
        <f t="shared" si="4"/>
        <v>0.32991541964866622</v>
      </c>
      <c r="AJ32" s="199">
        <f t="shared" si="11"/>
        <v>4827.75</v>
      </c>
      <c r="AK32" s="209">
        <f t="shared" si="5"/>
        <v>0.37179570592062461</v>
      </c>
      <c r="AM32" s="210" t="b">
        <f t="shared" si="12"/>
        <v>1</v>
      </c>
      <c r="AN32" s="210">
        <f t="shared" ref="AN32:AN95" si="20">IF(AN31&lt;$AN$24,+AN31+1)</f>
        <v>3</v>
      </c>
      <c r="AO32" s="211">
        <f t="shared" si="13"/>
        <v>193</v>
      </c>
      <c r="AP32" s="222">
        <f t="shared" si="14"/>
        <v>491580</v>
      </c>
      <c r="AQ32" s="178">
        <v>3</v>
      </c>
      <c r="AR32" s="212">
        <v>0</v>
      </c>
      <c r="AS32" s="203">
        <f t="shared" si="6"/>
        <v>0</v>
      </c>
      <c r="AT32" s="178">
        <v>3</v>
      </c>
      <c r="AU32" s="217">
        <f t="shared" si="7"/>
        <v>5149.6000000000004</v>
      </c>
      <c r="AV32" s="217">
        <f t="shared" si="15"/>
        <v>0</v>
      </c>
      <c r="AW32" s="213">
        <f t="shared" si="16"/>
        <v>0</v>
      </c>
      <c r="AY32" s="179">
        <v>260006</v>
      </c>
      <c r="AZ32" s="214" t="s">
        <v>612</v>
      </c>
      <c r="BA32" s="232">
        <v>7880</v>
      </c>
      <c r="BB32" s="266">
        <f t="shared" si="17"/>
        <v>7880</v>
      </c>
      <c r="BC32" s="215">
        <f t="shared" si="18"/>
        <v>1497.2</v>
      </c>
      <c r="BD32" s="215">
        <f t="shared" si="19"/>
        <v>0</v>
      </c>
    </row>
    <row r="33" spans="1:56" s="181" customFormat="1" ht="18.75" customHeight="1">
      <c r="A33" s="178">
        <v>4</v>
      </c>
      <c r="B33" s="179" t="s">
        <v>370</v>
      </c>
      <c r="C33" s="178" t="s">
        <v>369</v>
      </c>
      <c r="D33" s="263">
        <v>12510</v>
      </c>
      <c r="E33" s="263">
        <v>10240</v>
      </c>
      <c r="F33" s="263">
        <v>8890</v>
      </c>
      <c r="G33" s="263">
        <v>7145</v>
      </c>
      <c r="H33" s="263">
        <v>12363</v>
      </c>
      <c r="I33" s="263">
        <v>14730</v>
      </c>
      <c r="J33" s="263">
        <v>14565</v>
      </c>
      <c r="K33" s="263">
        <v>19627</v>
      </c>
      <c r="L33" s="263">
        <v>7932</v>
      </c>
      <c r="M33" s="263">
        <v>7938</v>
      </c>
      <c r="N33" s="263">
        <v>5851</v>
      </c>
      <c r="O33" s="263">
        <v>13915</v>
      </c>
      <c r="P33" s="263">
        <v>13487</v>
      </c>
      <c r="Q33" s="263">
        <v>14547</v>
      </c>
      <c r="R33" s="263">
        <v>7457</v>
      </c>
      <c r="S33" s="263">
        <v>12224</v>
      </c>
      <c r="T33" s="263">
        <v>9922</v>
      </c>
      <c r="U33" s="263">
        <v>16527</v>
      </c>
      <c r="V33" s="263">
        <v>11268</v>
      </c>
      <c r="W33" s="263">
        <v>7739</v>
      </c>
      <c r="X33" s="263">
        <v>13001</v>
      </c>
      <c r="Y33" s="263">
        <v>6964</v>
      </c>
      <c r="Z33" s="263">
        <v>9753</v>
      </c>
      <c r="AA33" s="263">
        <v>12120</v>
      </c>
      <c r="AB33" s="263">
        <v>14904</v>
      </c>
      <c r="AC33" s="263">
        <v>14979</v>
      </c>
      <c r="AD33" s="263">
        <v>11705</v>
      </c>
      <c r="AF33" s="262">
        <f t="shared" si="8"/>
        <v>19627</v>
      </c>
      <c r="AG33" s="262">
        <f t="shared" si="9"/>
        <v>5851</v>
      </c>
      <c r="AH33" s="199">
        <f t="shared" si="10"/>
        <v>4680.8</v>
      </c>
      <c r="AI33" s="209">
        <f t="shared" si="4"/>
        <v>0.4103300579491056</v>
      </c>
      <c r="AJ33" s="199">
        <f t="shared" si="11"/>
        <v>4388.25</v>
      </c>
      <c r="AK33" s="209">
        <f t="shared" si="5"/>
        <v>0.44718442932728653</v>
      </c>
      <c r="AM33" s="210" t="b">
        <f t="shared" si="12"/>
        <v>1</v>
      </c>
      <c r="AN33" s="210">
        <f t="shared" si="20"/>
        <v>4</v>
      </c>
      <c r="AO33" s="211">
        <f t="shared" si="13"/>
        <v>48</v>
      </c>
      <c r="AP33" s="222">
        <f t="shared" si="14"/>
        <v>352290</v>
      </c>
      <c r="AQ33" s="178">
        <v>4</v>
      </c>
      <c r="AR33" s="212">
        <v>0</v>
      </c>
      <c r="AS33" s="203">
        <f t="shared" si="6"/>
        <v>0</v>
      </c>
      <c r="AT33" s="178">
        <v>4</v>
      </c>
      <c r="AU33" s="217">
        <f t="shared" si="7"/>
        <v>4680.8</v>
      </c>
      <c r="AV33" s="217">
        <f t="shared" si="15"/>
        <v>0</v>
      </c>
      <c r="AW33" s="213">
        <f t="shared" si="16"/>
        <v>0</v>
      </c>
      <c r="AY33" s="179"/>
      <c r="AZ33" s="214" t="s">
        <v>697</v>
      </c>
      <c r="BA33" s="232">
        <v>7880</v>
      </c>
      <c r="BB33" s="266">
        <f t="shared" si="17"/>
        <v>7880</v>
      </c>
      <c r="BC33" s="215">
        <f t="shared" si="18"/>
        <v>1497.2</v>
      </c>
      <c r="BD33" s="215">
        <f t="shared" si="19"/>
        <v>0</v>
      </c>
    </row>
    <row r="34" spans="1:56" s="181" customFormat="1" ht="18.75" customHeight="1">
      <c r="A34" s="178">
        <v>5</v>
      </c>
      <c r="B34" s="179" t="s">
        <v>27</v>
      </c>
      <c r="C34" s="178" t="s">
        <v>369</v>
      </c>
      <c r="D34" s="263">
        <v>5038</v>
      </c>
      <c r="E34" s="263">
        <v>3337</v>
      </c>
      <c r="F34" s="263">
        <v>2738</v>
      </c>
      <c r="G34" s="263">
        <v>2786</v>
      </c>
      <c r="H34" s="263">
        <v>5099</v>
      </c>
      <c r="I34" s="263">
        <v>4235</v>
      </c>
      <c r="J34" s="263">
        <v>3317</v>
      </c>
      <c r="K34" s="263">
        <v>6502</v>
      </c>
      <c r="L34" s="263">
        <v>2210</v>
      </c>
      <c r="M34" s="263">
        <v>2445</v>
      </c>
      <c r="N34" s="263">
        <v>3317</v>
      </c>
      <c r="O34" s="263">
        <v>3641</v>
      </c>
      <c r="P34" s="263">
        <v>4018</v>
      </c>
      <c r="Q34" s="263">
        <v>4184</v>
      </c>
      <c r="R34" s="263">
        <v>2410</v>
      </c>
      <c r="S34" s="263">
        <v>5072</v>
      </c>
      <c r="T34" s="263">
        <v>2689</v>
      </c>
      <c r="U34" s="263">
        <v>8729</v>
      </c>
      <c r="V34" s="263">
        <v>3241</v>
      </c>
      <c r="W34" s="263">
        <v>2826</v>
      </c>
      <c r="X34" s="263">
        <v>4031</v>
      </c>
      <c r="Y34" s="263">
        <v>2122</v>
      </c>
      <c r="Z34" s="263">
        <v>3317</v>
      </c>
      <c r="AA34" s="263">
        <v>4661</v>
      </c>
      <c r="AB34" s="263">
        <v>4291</v>
      </c>
      <c r="AC34" s="263">
        <v>4309</v>
      </c>
      <c r="AD34" s="263">
        <v>2887</v>
      </c>
      <c r="AF34" s="262">
        <f t="shared" si="8"/>
        <v>8729</v>
      </c>
      <c r="AG34" s="262">
        <f t="shared" si="9"/>
        <v>2122</v>
      </c>
      <c r="AH34" s="199">
        <f t="shared" si="10"/>
        <v>1697.6</v>
      </c>
      <c r="AI34" s="209">
        <f t="shared" si="4"/>
        <v>0.3056850715746422</v>
      </c>
      <c r="AJ34" s="199">
        <f t="shared" si="11"/>
        <v>1591.5</v>
      </c>
      <c r="AK34" s="209">
        <f t="shared" si="5"/>
        <v>0.34907975460122698</v>
      </c>
      <c r="AM34" s="210" t="b">
        <f t="shared" si="12"/>
        <v>1</v>
      </c>
      <c r="AN34" s="210">
        <f t="shared" si="20"/>
        <v>5</v>
      </c>
      <c r="AO34" s="211">
        <f t="shared" si="13"/>
        <v>175</v>
      </c>
      <c r="AP34" s="222">
        <f t="shared" si="14"/>
        <v>327244</v>
      </c>
      <c r="AQ34" s="178">
        <v>5</v>
      </c>
      <c r="AR34" s="212">
        <v>0</v>
      </c>
      <c r="AS34" s="203">
        <f t="shared" si="6"/>
        <v>0</v>
      </c>
      <c r="AT34" s="178">
        <v>5</v>
      </c>
      <c r="AU34" s="217">
        <f t="shared" si="7"/>
        <v>1697.6</v>
      </c>
      <c r="AV34" s="217">
        <f t="shared" si="15"/>
        <v>0</v>
      </c>
      <c r="AW34" s="213">
        <f t="shared" si="16"/>
        <v>0</v>
      </c>
      <c r="AY34" s="179">
        <v>380045</v>
      </c>
      <c r="AZ34" s="214" t="s">
        <v>531</v>
      </c>
      <c r="BA34" s="232">
        <v>2690</v>
      </c>
      <c r="BB34" s="266">
        <f t="shared" si="17"/>
        <v>2690</v>
      </c>
      <c r="BC34" s="215">
        <f t="shared" si="18"/>
        <v>511.1</v>
      </c>
      <c r="BD34" s="215">
        <f t="shared" si="19"/>
        <v>0</v>
      </c>
    </row>
    <row r="35" spans="1:56" s="181" customFormat="1" ht="18.75" customHeight="1">
      <c r="A35" s="178">
        <v>6</v>
      </c>
      <c r="B35" s="179" t="s">
        <v>371</v>
      </c>
      <c r="C35" s="178" t="s">
        <v>369</v>
      </c>
      <c r="D35" s="263">
        <v>4897</v>
      </c>
      <c r="E35" s="263">
        <v>4194</v>
      </c>
      <c r="F35" s="263">
        <v>2738</v>
      </c>
      <c r="G35" s="263">
        <v>2786</v>
      </c>
      <c r="H35" s="263">
        <v>4839</v>
      </c>
      <c r="I35" s="263">
        <v>5202</v>
      </c>
      <c r="J35" s="263">
        <v>3381</v>
      </c>
      <c r="K35" s="263">
        <v>6939</v>
      </c>
      <c r="L35" s="263">
        <v>2081</v>
      </c>
      <c r="M35" s="263">
        <v>2445</v>
      </c>
      <c r="N35" s="263">
        <v>2442</v>
      </c>
      <c r="O35" s="263">
        <v>3770</v>
      </c>
      <c r="P35" s="263">
        <v>4018</v>
      </c>
      <c r="Q35" s="263">
        <v>5137</v>
      </c>
      <c r="R35" s="263">
        <v>5400</v>
      </c>
      <c r="S35" s="263">
        <v>4681</v>
      </c>
      <c r="T35" s="263">
        <v>2689</v>
      </c>
      <c r="U35" s="263">
        <v>4612</v>
      </c>
      <c r="V35" s="263">
        <v>3979</v>
      </c>
      <c r="W35" s="263">
        <v>3019</v>
      </c>
      <c r="X35" s="263">
        <v>4031</v>
      </c>
      <c r="Y35" s="263">
        <v>3404</v>
      </c>
      <c r="Z35" s="263">
        <v>3317</v>
      </c>
      <c r="AA35" s="263">
        <v>4560</v>
      </c>
      <c r="AB35" s="263">
        <v>5254</v>
      </c>
      <c r="AC35" s="263">
        <v>5291</v>
      </c>
      <c r="AD35" s="263">
        <v>3251</v>
      </c>
      <c r="AF35" s="262">
        <f t="shared" si="8"/>
        <v>6939</v>
      </c>
      <c r="AG35" s="262">
        <f t="shared" si="9"/>
        <v>2081</v>
      </c>
      <c r="AH35" s="199">
        <f t="shared" si="10"/>
        <v>1664.8</v>
      </c>
      <c r="AI35" s="209">
        <f t="shared" si="4"/>
        <v>0.31910020449897747</v>
      </c>
      <c r="AJ35" s="199">
        <f t="shared" si="11"/>
        <v>1560.75</v>
      </c>
      <c r="AK35" s="209">
        <f t="shared" si="5"/>
        <v>0.36165644171779143</v>
      </c>
      <c r="AM35" s="210" t="b">
        <f t="shared" si="12"/>
        <v>1</v>
      </c>
      <c r="AN35" s="210">
        <f t="shared" si="20"/>
        <v>6</v>
      </c>
      <c r="AO35" s="211">
        <f t="shared" si="13"/>
        <v>157</v>
      </c>
      <c r="AP35" s="222">
        <f t="shared" si="14"/>
        <v>284886</v>
      </c>
      <c r="AQ35" s="178">
        <v>6</v>
      </c>
      <c r="AR35" s="212">
        <v>0</v>
      </c>
      <c r="AS35" s="203">
        <f t="shared" si="6"/>
        <v>0</v>
      </c>
      <c r="AT35" s="178">
        <v>6</v>
      </c>
      <c r="AU35" s="217">
        <f t="shared" si="7"/>
        <v>1664.8</v>
      </c>
      <c r="AV35" s="217">
        <f t="shared" si="15"/>
        <v>0</v>
      </c>
      <c r="AW35" s="213">
        <f t="shared" si="16"/>
        <v>0</v>
      </c>
      <c r="AY35" s="179">
        <v>380045</v>
      </c>
      <c r="AZ35" s="214" t="s">
        <v>531</v>
      </c>
      <c r="BA35" s="232">
        <v>2690</v>
      </c>
      <c r="BB35" s="266">
        <f t="shared" si="17"/>
        <v>2690</v>
      </c>
      <c r="BC35" s="215">
        <f t="shared" si="18"/>
        <v>511.1</v>
      </c>
      <c r="BD35" s="215">
        <f t="shared" si="19"/>
        <v>0</v>
      </c>
    </row>
    <row r="36" spans="1:56" s="181" customFormat="1" ht="18.75" customHeight="1">
      <c r="A36" s="178">
        <v>7</v>
      </c>
      <c r="B36" s="179" t="s">
        <v>198</v>
      </c>
      <c r="C36" s="178" t="s">
        <v>369</v>
      </c>
      <c r="D36" s="263">
        <v>4594</v>
      </c>
      <c r="E36" s="263">
        <v>5033</v>
      </c>
      <c r="F36" s="263">
        <v>3219</v>
      </c>
      <c r="G36" s="263">
        <v>4384</v>
      </c>
      <c r="H36" s="263">
        <v>4649</v>
      </c>
      <c r="I36" s="263">
        <v>5731</v>
      </c>
      <c r="J36" s="263">
        <v>4747</v>
      </c>
      <c r="K36" s="263">
        <v>10962</v>
      </c>
      <c r="L36" s="263">
        <v>3770</v>
      </c>
      <c r="M36" s="263">
        <v>2874</v>
      </c>
      <c r="N36" s="263">
        <v>4233</v>
      </c>
      <c r="O36" s="263">
        <v>4942</v>
      </c>
      <c r="P36" s="263">
        <v>5603</v>
      </c>
      <c r="Q36" s="263">
        <v>5660</v>
      </c>
      <c r="R36" s="263">
        <v>4095</v>
      </c>
      <c r="S36" s="263">
        <v>5202</v>
      </c>
      <c r="T36" s="263">
        <v>4149</v>
      </c>
      <c r="U36" s="263">
        <v>5970</v>
      </c>
      <c r="V36" s="263">
        <v>4385</v>
      </c>
      <c r="W36" s="263">
        <v>4280</v>
      </c>
      <c r="X36" s="263">
        <v>4599</v>
      </c>
      <c r="Y36" s="263">
        <v>3505</v>
      </c>
      <c r="Z36" s="263">
        <v>4487</v>
      </c>
      <c r="AA36" s="263">
        <v>4939</v>
      </c>
      <c r="AB36" s="263">
        <v>5826</v>
      </c>
      <c r="AC36" s="263">
        <v>5828</v>
      </c>
      <c r="AD36" s="263">
        <v>4581</v>
      </c>
      <c r="AF36" s="262">
        <f t="shared" si="8"/>
        <v>10962</v>
      </c>
      <c r="AG36" s="262">
        <f t="shared" si="9"/>
        <v>2874</v>
      </c>
      <c r="AH36" s="199">
        <f t="shared" si="10"/>
        <v>2299.1999999999998</v>
      </c>
      <c r="AI36" s="209">
        <f t="shared" si="4"/>
        <v>0.20000000000000007</v>
      </c>
      <c r="AJ36" s="199">
        <f t="shared" si="11"/>
        <v>2155.5</v>
      </c>
      <c r="AK36" s="209">
        <f t="shared" si="5"/>
        <v>0.25</v>
      </c>
      <c r="AM36" s="210" t="b">
        <f t="shared" si="12"/>
        <v>1</v>
      </c>
      <c r="AN36" s="210">
        <f t="shared" si="20"/>
        <v>7</v>
      </c>
      <c r="AO36" s="211">
        <f t="shared" si="13"/>
        <v>151</v>
      </c>
      <c r="AP36" s="222">
        <f t="shared" si="14"/>
        <v>225885</v>
      </c>
      <c r="AQ36" s="178">
        <v>7</v>
      </c>
      <c r="AR36" s="212">
        <v>0</v>
      </c>
      <c r="AS36" s="203">
        <f t="shared" si="6"/>
        <v>0</v>
      </c>
      <c r="AT36" s="178">
        <v>7</v>
      </c>
      <c r="AU36" s="217">
        <f t="shared" si="7"/>
        <v>2299.1999999999998</v>
      </c>
      <c r="AV36" s="217">
        <f t="shared" si="15"/>
        <v>0</v>
      </c>
      <c r="AW36" s="213">
        <f t="shared" si="16"/>
        <v>0</v>
      </c>
      <c r="AY36" s="179">
        <v>270016</v>
      </c>
      <c r="AZ36" s="214" t="s">
        <v>613</v>
      </c>
      <c r="BA36" s="232">
        <v>2690</v>
      </c>
      <c r="BB36" s="266">
        <f t="shared" si="17"/>
        <v>2690</v>
      </c>
      <c r="BC36" s="215">
        <f t="shared" si="18"/>
        <v>511.1</v>
      </c>
      <c r="BD36" s="215">
        <f t="shared" si="19"/>
        <v>0</v>
      </c>
    </row>
    <row r="37" spans="1:56" s="181" customFormat="1" ht="18.75" customHeight="1">
      <c r="A37" s="178">
        <v>8</v>
      </c>
      <c r="B37" s="179" t="s">
        <v>372</v>
      </c>
      <c r="C37" s="178" t="s">
        <v>369</v>
      </c>
      <c r="D37" s="263">
        <v>8103</v>
      </c>
      <c r="E37" s="263">
        <v>3798</v>
      </c>
      <c r="F37" s="263">
        <v>2446</v>
      </c>
      <c r="G37" s="263">
        <v>2293</v>
      </c>
      <c r="H37" s="263">
        <v>8007</v>
      </c>
      <c r="I37" s="263">
        <v>5445</v>
      </c>
      <c r="J37" s="263">
        <v>4226</v>
      </c>
      <c r="K37" s="263">
        <v>5848</v>
      </c>
      <c r="L37" s="263">
        <v>2991</v>
      </c>
      <c r="M37" s="263">
        <v>2184</v>
      </c>
      <c r="N37" s="263">
        <v>2375</v>
      </c>
      <c r="O37" s="263">
        <v>3381</v>
      </c>
      <c r="P37" s="263">
        <v>4001</v>
      </c>
      <c r="Q37" s="263">
        <v>5378</v>
      </c>
      <c r="R37" s="263">
        <v>3281</v>
      </c>
      <c r="S37" s="263">
        <v>5851</v>
      </c>
      <c r="T37" s="263">
        <v>2991</v>
      </c>
      <c r="U37" s="263">
        <v>4829</v>
      </c>
      <c r="V37" s="263">
        <v>4165</v>
      </c>
      <c r="W37" s="263">
        <v>2794</v>
      </c>
      <c r="X37" s="263">
        <v>3109</v>
      </c>
      <c r="Y37" s="263">
        <v>3211</v>
      </c>
      <c r="Z37" s="263">
        <v>3121</v>
      </c>
      <c r="AA37" s="263">
        <v>4572</v>
      </c>
      <c r="AB37" s="263">
        <v>5527</v>
      </c>
      <c r="AC37" s="263">
        <v>5538</v>
      </c>
      <c r="AD37" s="263">
        <v>4145</v>
      </c>
      <c r="AF37" s="262">
        <f t="shared" si="8"/>
        <v>8103</v>
      </c>
      <c r="AG37" s="262">
        <f t="shared" si="9"/>
        <v>2184</v>
      </c>
      <c r="AH37" s="199">
        <f t="shared" si="10"/>
        <v>1747.2</v>
      </c>
      <c r="AI37" s="209">
        <f t="shared" si="4"/>
        <v>0.19999999999999996</v>
      </c>
      <c r="AJ37" s="199">
        <f t="shared" si="11"/>
        <v>1638</v>
      </c>
      <c r="AK37" s="209">
        <f t="shared" si="5"/>
        <v>0.25</v>
      </c>
      <c r="AM37" s="210" t="b">
        <f t="shared" si="12"/>
        <v>1</v>
      </c>
      <c r="AN37" s="210">
        <f t="shared" si="20"/>
        <v>8</v>
      </c>
      <c r="AO37" s="211">
        <f t="shared" si="13"/>
        <v>148</v>
      </c>
      <c r="AP37" s="222">
        <f t="shared" si="14"/>
        <v>205600</v>
      </c>
      <c r="AQ37" s="178">
        <v>8</v>
      </c>
      <c r="AR37" s="212">
        <v>0</v>
      </c>
      <c r="AS37" s="203">
        <f t="shared" si="6"/>
        <v>0</v>
      </c>
      <c r="AT37" s="178">
        <v>8</v>
      </c>
      <c r="AU37" s="217">
        <f t="shared" si="7"/>
        <v>1747.2</v>
      </c>
      <c r="AV37" s="217">
        <f t="shared" si="15"/>
        <v>0</v>
      </c>
      <c r="AW37" s="213">
        <f t="shared" si="16"/>
        <v>0</v>
      </c>
      <c r="AY37" s="179">
        <v>380049</v>
      </c>
      <c r="AZ37" s="214" t="s">
        <v>532</v>
      </c>
      <c r="BA37" s="232">
        <v>1970</v>
      </c>
      <c r="BB37" s="266">
        <f t="shared" si="17"/>
        <v>1970</v>
      </c>
      <c r="BC37" s="215">
        <f t="shared" si="18"/>
        <v>374.3</v>
      </c>
      <c r="BD37" s="215">
        <f t="shared" si="19"/>
        <v>0</v>
      </c>
    </row>
    <row r="38" spans="1:56" s="181" customFormat="1" ht="18.75" customHeight="1">
      <c r="A38" s="178">
        <v>9</v>
      </c>
      <c r="B38" s="179" t="s">
        <v>373</v>
      </c>
      <c r="C38" s="178" t="s">
        <v>369</v>
      </c>
      <c r="D38" s="263">
        <v>102213</v>
      </c>
      <c r="E38" s="263">
        <v>105178</v>
      </c>
      <c r="F38" s="263">
        <v>57169</v>
      </c>
      <c r="G38" s="263">
        <v>63562</v>
      </c>
      <c r="H38" s="263">
        <v>103435</v>
      </c>
      <c r="I38" s="263">
        <v>126011</v>
      </c>
      <c r="J38" s="263">
        <v>93632</v>
      </c>
      <c r="K38" s="263">
        <v>152339</v>
      </c>
      <c r="L38" s="263">
        <v>36413</v>
      </c>
      <c r="M38" s="263">
        <v>51043</v>
      </c>
      <c r="N38" s="263">
        <v>58668</v>
      </c>
      <c r="O38" s="263">
        <v>77508</v>
      </c>
      <c r="P38" s="263">
        <v>99914</v>
      </c>
      <c r="Q38" s="263">
        <v>124439</v>
      </c>
      <c r="R38" s="263">
        <v>66325</v>
      </c>
      <c r="S38" s="263">
        <v>102346</v>
      </c>
      <c r="T38" s="263">
        <v>70584</v>
      </c>
      <c r="U38" s="263">
        <v>126280</v>
      </c>
      <c r="V38" s="263">
        <v>96390</v>
      </c>
      <c r="W38" s="263">
        <v>52018</v>
      </c>
      <c r="X38" s="263">
        <v>92853</v>
      </c>
      <c r="Y38" s="263">
        <v>59396</v>
      </c>
      <c r="Z38" s="263">
        <v>54619</v>
      </c>
      <c r="AA38" s="263">
        <v>99164</v>
      </c>
      <c r="AB38" s="263">
        <v>127783</v>
      </c>
      <c r="AC38" s="263">
        <v>128140</v>
      </c>
      <c r="AD38" s="263">
        <v>50718</v>
      </c>
      <c r="AF38" s="262">
        <f t="shared" si="8"/>
        <v>152339</v>
      </c>
      <c r="AG38" s="262">
        <f t="shared" si="9"/>
        <v>36413</v>
      </c>
      <c r="AH38" s="199">
        <f t="shared" si="10"/>
        <v>29130.400000000001</v>
      </c>
      <c r="AI38" s="209">
        <f t="shared" si="4"/>
        <v>0.42929686734713868</v>
      </c>
      <c r="AJ38" s="199">
        <f t="shared" si="11"/>
        <v>27309.75</v>
      </c>
      <c r="AK38" s="209">
        <f t="shared" si="5"/>
        <v>0.4649658131379425</v>
      </c>
      <c r="AM38" s="210" t="b">
        <f t="shared" si="12"/>
        <v>1</v>
      </c>
      <c r="AN38" s="210">
        <f t="shared" si="20"/>
        <v>9</v>
      </c>
      <c r="AO38" s="211">
        <f t="shared" si="13"/>
        <v>126</v>
      </c>
      <c r="AP38" s="222">
        <f t="shared" si="14"/>
        <v>196098</v>
      </c>
      <c r="AQ38" s="178">
        <v>9</v>
      </c>
      <c r="AR38" s="212">
        <v>0</v>
      </c>
      <c r="AS38" s="203">
        <f t="shared" si="6"/>
        <v>0</v>
      </c>
      <c r="AT38" s="178">
        <v>9</v>
      </c>
      <c r="AU38" s="217">
        <f t="shared" si="7"/>
        <v>29130.400000000001</v>
      </c>
      <c r="AV38" s="217">
        <f t="shared" si="15"/>
        <v>0</v>
      </c>
      <c r="AW38" s="213">
        <f t="shared" si="16"/>
        <v>0</v>
      </c>
      <c r="AY38" s="179">
        <v>450004</v>
      </c>
      <c r="AZ38" s="214" t="s">
        <v>533</v>
      </c>
      <c r="BA38" s="232">
        <v>37076</v>
      </c>
      <c r="BB38" s="266">
        <f t="shared" si="17"/>
        <v>37076</v>
      </c>
      <c r="BC38" s="215">
        <f t="shared" si="18"/>
        <v>7044.4400000000005</v>
      </c>
      <c r="BD38" s="215">
        <f t="shared" si="19"/>
        <v>0</v>
      </c>
    </row>
    <row r="39" spans="1:56" s="181" customFormat="1" ht="18.75" customHeight="1">
      <c r="A39" s="178">
        <v>10</v>
      </c>
      <c r="B39" s="179" t="s">
        <v>28</v>
      </c>
      <c r="C39" s="178" t="s">
        <v>369</v>
      </c>
      <c r="D39" s="263">
        <v>5404</v>
      </c>
      <c r="E39" s="263">
        <v>5201</v>
      </c>
      <c r="F39" s="263">
        <v>4503</v>
      </c>
      <c r="G39" s="263">
        <v>2381</v>
      </c>
      <c r="H39" s="263">
        <v>5340</v>
      </c>
      <c r="I39" s="263">
        <v>6242</v>
      </c>
      <c r="J39" s="263">
        <v>6892</v>
      </c>
      <c r="K39" s="263">
        <v>17249</v>
      </c>
      <c r="L39" s="263">
        <v>4551</v>
      </c>
      <c r="M39" s="263">
        <v>4824</v>
      </c>
      <c r="N39" s="263">
        <v>2463</v>
      </c>
      <c r="O39" s="263">
        <v>5462</v>
      </c>
      <c r="P39" s="263">
        <v>5540</v>
      </c>
      <c r="Q39" s="263">
        <v>6164</v>
      </c>
      <c r="R39" s="263">
        <v>5155</v>
      </c>
      <c r="S39" s="263">
        <v>5851</v>
      </c>
      <c r="T39" s="263">
        <v>5549</v>
      </c>
      <c r="U39" s="263">
        <v>5534</v>
      </c>
      <c r="V39" s="263">
        <v>4774</v>
      </c>
      <c r="W39" s="263">
        <v>3467</v>
      </c>
      <c r="X39" s="263">
        <v>4836</v>
      </c>
      <c r="Y39" s="263">
        <v>4173</v>
      </c>
      <c r="Z39" s="263">
        <v>4877</v>
      </c>
      <c r="AA39" s="263">
        <v>5103</v>
      </c>
      <c r="AB39" s="263">
        <v>6320</v>
      </c>
      <c r="AC39" s="263">
        <v>6346</v>
      </c>
      <c r="AD39" s="263">
        <v>6594</v>
      </c>
      <c r="AF39" s="262">
        <f t="shared" si="8"/>
        <v>17249</v>
      </c>
      <c r="AG39" s="262">
        <f t="shared" si="9"/>
        <v>2381</v>
      </c>
      <c r="AH39" s="199">
        <f t="shared" si="10"/>
        <v>1904.8</v>
      </c>
      <c r="AI39" s="209">
        <f t="shared" si="4"/>
        <v>0.60514096185737976</v>
      </c>
      <c r="AJ39" s="199">
        <f t="shared" si="11"/>
        <v>1785.75</v>
      </c>
      <c r="AK39" s="209">
        <f t="shared" si="5"/>
        <v>0.62981965174129351</v>
      </c>
      <c r="AM39" s="210" t="b">
        <f t="shared" si="12"/>
        <v>1</v>
      </c>
      <c r="AN39" s="210">
        <f t="shared" si="20"/>
        <v>10</v>
      </c>
      <c r="AO39" s="211">
        <f t="shared" si="13"/>
        <v>125</v>
      </c>
      <c r="AP39" s="222">
        <f t="shared" si="14"/>
        <v>186412</v>
      </c>
      <c r="AQ39" s="178">
        <v>10</v>
      </c>
      <c r="AR39" s="212">
        <v>0</v>
      </c>
      <c r="AS39" s="203">
        <f>+AR39*AG39</f>
        <v>0</v>
      </c>
      <c r="AT39" s="178">
        <v>10</v>
      </c>
      <c r="AU39" s="217">
        <f t="shared" si="7"/>
        <v>1904.8</v>
      </c>
      <c r="AV39" s="217">
        <f t="shared" si="15"/>
        <v>0</v>
      </c>
      <c r="AW39" s="213">
        <f t="shared" si="16"/>
        <v>0</v>
      </c>
      <c r="AY39" s="179">
        <v>100024</v>
      </c>
      <c r="AZ39" s="214" t="s">
        <v>587</v>
      </c>
      <c r="BA39" s="232">
        <v>4120</v>
      </c>
      <c r="BB39" s="266">
        <f t="shared" si="17"/>
        <v>4120</v>
      </c>
      <c r="BC39" s="215">
        <f t="shared" si="18"/>
        <v>782.8</v>
      </c>
      <c r="BD39" s="215">
        <f t="shared" si="19"/>
        <v>0</v>
      </c>
    </row>
    <row r="40" spans="1:56" s="181" customFormat="1" ht="18.75" customHeight="1">
      <c r="A40" s="178">
        <v>11</v>
      </c>
      <c r="B40" s="179" t="s">
        <v>29</v>
      </c>
      <c r="C40" s="178" t="s">
        <v>369</v>
      </c>
      <c r="D40" s="263">
        <v>8506</v>
      </c>
      <c r="E40" s="263">
        <v>15534</v>
      </c>
      <c r="F40" s="263">
        <v>12883</v>
      </c>
      <c r="G40" s="263">
        <v>11814</v>
      </c>
      <c r="H40" s="263">
        <v>8609</v>
      </c>
      <c r="I40" s="263">
        <v>14953</v>
      </c>
      <c r="J40" s="263">
        <v>19507</v>
      </c>
      <c r="K40" s="263">
        <v>57592</v>
      </c>
      <c r="L40" s="263">
        <v>1692</v>
      </c>
      <c r="M40" s="263">
        <v>12042</v>
      </c>
      <c r="N40" s="263">
        <v>7830</v>
      </c>
      <c r="O40" s="263">
        <v>16126</v>
      </c>
      <c r="P40" s="263">
        <v>13779</v>
      </c>
      <c r="Q40" s="263">
        <v>14766</v>
      </c>
      <c r="R40" s="263">
        <v>16748</v>
      </c>
      <c r="S40" s="263">
        <v>13005</v>
      </c>
      <c r="T40" s="263">
        <v>17872</v>
      </c>
      <c r="U40" s="263">
        <v>13196</v>
      </c>
      <c r="V40" s="263">
        <v>11438</v>
      </c>
      <c r="W40" s="263">
        <v>10452</v>
      </c>
      <c r="X40" s="263">
        <v>21002</v>
      </c>
      <c r="Y40" s="263">
        <v>9904</v>
      </c>
      <c r="Z40" s="263">
        <v>11705</v>
      </c>
      <c r="AA40" s="263">
        <v>14020</v>
      </c>
      <c r="AB40" s="263">
        <v>15112</v>
      </c>
      <c r="AC40" s="263">
        <v>15205</v>
      </c>
      <c r="AD40" s="263">
        <v>18563</v>
      </c>
      <c r="AF40" s="262">
        <f t="shared" si="8"/>
        <v>57592</v>
      </c>
      <c r="AG40" s="262">
        <f t="shared" si="9"/>
        <v>1692</v>
      </c>
      <c r="AH40" s="199">
        <f t="shared" si="10"/>
        <v>1353.6</v>
      </c>
      <c r="AI40" s="209">
        <f t="shared" si="4"/>
        <v>0.887593423019432</v>
      </c>
      <c r="AJ40" s="199">
        <f t="shared" si="11"/>
        <v>1269</v>
      </c>
      <c r="AK40" s="209">
        <f t="shared" si="5"/>
        <v>0.89461883408071752</v>
      </c>
      <c r="AM40" s="210" t="b">
        <f t="shared" si="12"/>
        <v>1</v>
      </c>
      <c r="AN40" s="210">
        <f t="shared" si="20"/>
        <v>11</v>
      </c>
      <c r="AO40" s="211">
        <f t="shared" si="13"/>
        <v>1</v>
      </c>
      <c r="AP40" s="222">
        <f t="shared" si="14"/>
        <v>159480</v>
      </c>
      <c r="AQ40" s="178">
        <v>11</v>
      </c>
      <c r="AR40" s="212">
        <v>14</v>
      </c>
      <c r="AS40" s="203">
        <f t="shared" si="6"/>
        <v>23688</v>
      </c>
      <c r="AT40" s="178">
        <v>11</v>
      </c>
      <c r="AU40" s="217">
        <f t="shared" si="7"/>
        <v>1353.6</v>
      </c>
      <c r="AV40" s="217">
        <f t="shared" si="15"/>
        <v>18950.399999999998</v>
      </c>
      <c r="AW40" s="213">
        <v>0</v>
      </c>
      <c r="AY40" s="216">
        <v>100023</v>
      </c>
      <c r="AZ40" s="214" t="s">
        <v>614</v>
      </c>
      <c r="BA40" s="232">
        <v>11020</v>
      </c>
      <c r="BB40" s="266">
        <f t="shared" si="17"/>
        <v>11020</v>
      </c>
      <c r="BC40" s="215">
        <f t="shared" si="18"/>
        <v>2093.8000000000002</v>
      </c>
      <c r="BD40" s="215">
        <f t="shared" si="19"/>
        <v>183593.19999999998</v>
      </c>
    </row>
    <row r="41" spans="1:56" s="181" customFormat="1" ht="18.75" customHeight="1">
      <c r="A41" s="178">
        <v>12</v>
      </c>
      <c r="B41" s="179" t="s">
        <v>30</v>
      </c>
      <c r="C41" s="178" t="s">
        <v>369</v>
      </c>
      <c r="D41" s="263">
        <v>8794</v>
      </c>
      <c r="E41" s="263">
        <v>16382</v>
      </c>
      <c r="F41" s="263">
        <v>12883</v>
      </c>
      <c r="G41" s="263">
        <v>11814</v>
      </c>
      <c r="H41" s="263">
        <v>8688</v>
      </c>
      <c r="I41" s="263">
        <v>17078</v>
      </c>
      <c r="J41" s="263">
        <v>21458</v>
      </c>
      <c r="K41" s="263">
        <v>61462</v>
      </c>
      <c r="L41" s="263">
        <v>33811</v>
      </c>
      <c r="M41" s="263">
        <v>12042</v>
      </c>
      <c r="N41" s="263">
        <v>7119</v>
      </c>
      <c r="O41" s="263">
        <v>16126</v>
      </c>
      <c r="P41" s="263">
        <v>15605</v>
      </c>
      <c r="Q41" s="263">
        <v>16864</v>
      </c>
      <c r="R41" s="263">
        <v>21894</v>
      </c>
      <c r="S41" s="263">
        <v>13785</v>
      </c>
      <c r="T41" s="263">
        <v>20788</v>
      </c>
      <c r="U41" s="263">
        <v>15144</v>
      </c>
      <c r="V41" s="263">
        <v>13065</v>
      </c>
      <c r="W41" s="263">
        <v>10832</v>
      </c>
      <c r="X41" s="263">
        <v>23213</v>
      </c>
      <c r="Y41" s="263">
        <v>10832</v>
      </c>
      <c r="Z41" s="263">
        <v>12094</v>
      </c>
      <c r="AA41" s="263">
        <v>15199</v>
      </c>
      <c r="AB41" s="263">
        <v>17322</v>
      </c>
      <c r="AC41" s="263">
        <v>17366</v>
      </c>
      <c r="AD41" s="263">
        <v>20615</v>
      </c>
      <c r="AF41" s="262">
        <f t="shared" si="8"/>
        <v>61462</v>
      </c>
      <c r="AG41" s="262">
        <f t="shared" si="9"/>
        <v>7119</v>
      </c>
      <c r="AH41" s="199">
        <f t="shared" si="10"/>
        <v>5695.2</v>
      </c>
      <c r="AI41" s="209">
        <f t="shared" si="4"/>
        <v>0.52705530642750376</v>
      </c>
      <c r="AJ41" s="199">
        <f t="shared" si="11"/>
        <v>5339.25</v>
      </c>
      <c r="AK41" s="209">
        <f t="shared" si="5"/>
        <v>0.55661434977578472</v>
      </c>
      <c r="AM41" s="210" t="b">
        <f t="shared" si="12"/>
        <v>1</v>
      </c>
      <c r="AN41" s="210">
        <f t="shared" si="20"/>
        <v>12</v>
      </c>
      <c r="AO41" s="211">
        <f t="shared" si="13"/>
        <v>26</v>
      </c>
      <c r="AP41" s="222">
        <f t="shared" si="14"/>
        <v>144648</v>
      </c>
      <c r="AQ41" s="178">
        <v>12</v>
      </c>
      <c r="AR41" s="212">
        <v>0</v>
      </c>
      <c r="AS41" s="203">
        <f t="shared" si="6"/>
        <v>0</v>
      </c>
      <c r="AT41" s="178">
        <v>12</v>
      </c>
      <c r="AU41" s="217">
        <f t="shared" si="7"/>
        <v>5695.2</v>
      </c>
      <c r="AV41" s="217">
        <f t="shared" si="15"/>
        <v>0</v>
      </c>
      <c r="AW41" s="213">
        <v>0</v>
      </c>
      <c r="AY41" s="216">
        <v>100023</v>
      </c>
      <c r="AZ41" s="214" t="s">
        <v>614</v>
      </c>
      <c r="BA41" s="232">
        <v>11020</v>
      </c>
      <c r="BB41" s="266">
        <f t="shared" si="17"/>
        <v>11020</v>
      </c>
      <c r="BC41" s="215">
        <f t="shared" si="18"/>
        <v>2093.8000000000002</v>
      </c>
      <c r="BD41" s="215">
        <f t="shared" si="19"/>
        <v>0</v>
      </c>
    </row>
    <row r="42" spans="1:56" s="181" customFormat="1" ht="18.75" customHeight="1">
      <c r="A42" s="178">
        <v>13</v>
      </c>
      <c r="B42" s="179" t="s">
        <v>31</v>
      </c>
      <c r="C42" s="178" t="s">
        <v>369</v>
      </c>
      <c r="D42" s="263">
        <v>32309</v>
      </c>
      <c r="E42" s="263">
        <v>41102</v>
      </c>
      <c r="F42" s="263">
        <v>30151</v>
      </c>
      <c r="G42" s="263">
        <v>40112</v>
      </c>
      <c r="H42" s="263">
        <v>32694</v>
      </c>
      <c r="I42" s="263">
        <v>46071</v>
      </c>
      <c r="J42" s="263">
        <v>48768</v>
      </c>
      <c r="K42" s="263">
        <v>111468</v>
      </c>
      <c r="L42" s="263">
        <v>33811</v>
      </c>
      <c r="M42" s="263">
        <v>33721</v>
      </c>
      <c r="N42" s="263">
        <v>15192</v>
      </c>
      <c r="O42" s="263">
        <v>40574</v>
      </c>
      <c r="P42" s="263">
        <v>39704</v>
      </c>
      <c r="Q42" s="263">
        <v>45498</v>
      </c>
      <c r="R42" s="263">
        <v>38704</v>
      </c>
      <c r="S42" s="263">
        <v>31861</v>
      </c>
      <c r="T42" s="263">
        <v>48637</v>
      </c>
      <c r="U42" s="263">
        <v>40491</v>
      </c>
      <c r="V42" s="263">
        <v>35243</v>
      </c>
      <c r="W42" s="263">
        <v>33743</v>
      </c>
      <c r="X42" s="263">
        <v>25148</v>
      </c>
      <c r="Y42" s="263">
        <v>30450</v>
      </c>
      <c r="Z42" s="263">
        <v>23409</v>
      </c>
      <c r="AA42" s="263">
        <v>36240</v>
      </c>
      <c r="AB42" s="263">
        <v>46647</v>
      </c>
      <c r="AC42" s="263">
        <v>46851</v>
      </c>
      <c r="AD42" s="263">
        <v>49122</v>
      </c>
      <c r="AF42" s="262">
        <f t="shared" si="8"/>
        <v>111468</v>
      </c>
      <c r="AG42" s="262">
        <f t="shared" si="9"/>
        <v>15192</v>
      </c>
      <c r="AH42" s="199">
        <f t="shared" si="10"/>
        <v>12153.6</v>
      </c>
      <c r="AI42" s="209">
        <f t="shared" si="4"/>
        <v>0.63958364224074016</v>
      </c>
      <c r="AJ42" s="199">
        <f t="shared" si="11"/>
        <v>11394</v>
      </c>
      <c r="AK42" s="209">
        <f t="shared" si="5"/>
        <v>0.66210966460069387</v>
      </c>
      <c r="AM42" s="210" t="b">
        <f t="shared" si="12"/>
        <v>1</v>
      </c>
      <c r="AN42" s="210">
        <f t="shared" si="20"/>
        <v>13</v>
      </c>
      <c r="AO42" s="211">
        <f t="shared" si="13"/>
        <v>156</v>
      </c>
      <c r="AP42" s="222">
        <f t="shared" si="14"/>
        <v>129260</v>
      </c>
      <c r="AQ42" s="178">
        <v>13</v>
      </c>
      <c r="AR42" s="212">
        <v>0</v>
      </c>
      <c r="AS42" s="203">
        <f t="shared" si="6"/>
        <v>0</v>
      </c>
      <c r="AT42" s="178">
        <v>13</v>
      </c>
      <c r="AU42" s="217">
        <f t="shared" si="7"/>
        <v>12153.6</v>
      </c>
      <c r="AV42" s="217">
        <f t="shared" si="15"/>
        <v>0</v>
      </c>
      <c r="AW42" s="213">
        <v>0</v>
      </c>
      <c r="AY42" s="179">
        <v>110007</v>
      </c>
      <c r="AZ42" s="214" t="s">
        <v>698</v>
      </c>
      <c r="BA42" s="232">
        <v>27990</v>
      </c>
      <c r="BB42" s="266">
        <f t="shared" si="17"/>
        <v>27990</v>
      </c>
      <c r="BC42" s="215">
        <f t="shared" si="18"/>
        <v>5318.1</v>
      </c>
      <c r="BD42" s="215">
        <f t="shared" si="19"/>
        <v>0</v>
      </c>
    </row>
    <row r="43" spans="1:56" s="181" customFormat="1" ht="18.75" customHeight="1">
      <c r="A43" s="178">
        <v>14</v>
      </c>
      <c r="B43" s="179" t="s">
        <v>374</v>
      </c>
      <c r="C43" s="178" t="s">
        <v>369</v>
      </c>
      <c r="D43" s="263">
        <v>34107</v>
      </c>
      <c r="E43" s="263">
        <v>36697</v>
      </c>
      <c r="F43" s="263">
        <v>25490</v>
      </c>
      <c r="G43" s="263">
        <v>30885</v>
      </c>
      <c r="H43" s="263">
        <v>33704</v>
      </c>
      <c r="I43" s="263">
        <v>41118</v>
      </c>
      <c r="J43" s="263">
        <v>27309</v>
      </c>
      <c r="K43" s="263">
        <v>5551</v>
      </c>
      <c r="L43" s="263">
        <v>6243</v>
      </c>
      <c r="M43" s="263">
        <v>28447</v>
      </c>
      <c r="N43" s="263">
        <v>19289</v>
      </c>
      <c r="O43" s="263">
        <v>68144</v>
      </c>
      <c r="P43" s="263">
        <v>56291</v>
      </c>
      <c r="Q43" s="263">
        <v>40607</v>
      </c>
      <c r="R43" s="263">
        <v>57584</v>
      </c>
      <c r="S43" s="263">
        <v>42525</v>
      </c>
      <c r="T43" s="263">
        <v>31293</v>
      </c>
      <c r="U43" s="263">
        <v>77996</v>
      </c>
      <c r="V43" s="263">
        <v>31454</v>
      </c>
      <c r="W43" s="263">
        <v>25147</v>
      </c>
      <c r="X43" s="263">
        <v>56895</v>
      </c>
      <c r="Y43" s="263">
        <v>59336</v>
      </c>
      <c r="Z43" s="263">
        <v>32186</v>
      </c>
      <c r="AA43" s="263">
        <v>35344</v>
      </c>
      <c r="AB43" s="263">
        <v>41472</v>
      </c>
      <c r="AC43" s="263">
        <v>41813</v>
      </c>
      <c r="AD43" s="263">
        <v>35112</v>
      </c>
      <c r="AF43" s="262">
        <f t="shared" si="8"/>
        <v>77996</v>
      </c>
      <c r="AG43" s="262">
        <f t="shared" si="9"/>
        <v>5551</v>
      </c>
      <c r="AH43" s="199">
        <f t="shared" si="10"/>
        <v>4440.8</v>
      </c>
      <c r="AI43" s="209">
        <f t="shared" si="4"/>
        <v>0.84389215031462017</v>
      </c>
      <c r="AJ43" s="199">
        <f t="shared" si="11"/>
        <v>4163.25</v>
      </c>
      <c r="AK43" s="209">
        <f t="shared" si="5"/>
        <v>0.85364889091995644</v>
      </c>
      <c r="AM43" s="210" t="b">
        <f t="shared" si="12"/>
        <v>1</v>
      </c>
      <c r="AN43" s="210">
        <f t="shared" si="20"/>
        <v>14</v>
      </c>
      <c r="AO43" s="211">
        <f t="shared" si="13"/>
        <v>365</v>
      </c>
      <c r="AP43" s="222">
        <f t="shared" si="14"/>
        <v>120162</v>
      </c>
      <c r="AQ43" s="178">
        <v>14</v>
      </c>
      <c r="AR43" s="212">
        <v>0</v>
      </c>
      <c r="AS43" s="203">
        <f t="shared" si="6"/>
        <v>0</v>
      </c>
      <c r="AT43" s="178">
        <v>14</v>
      </c>
      <c r="AU43" s="217">
        <f t="shared" si="7"/>
        <v>4440.8</v>
      </c>
      <c r="AV43" s="217">
        <f t="shared" si="15"/>
        <v>0</v>
      </c>
      <c r="AW43" s="213">
        <v>0</v>
      </c>
      <c r="AY43" s="179" t="s">
        <v>699</v>
      </c>
      <c r="AZ43" s="214" t="s">
        <v>700</v>
      </c>
      <c r="BA43" s="232">
        <v>25450</v>
      </c>
      <c r="BB43" s="266">
        <f t="shared" si="17"/>
        <v>25450</v>
      </c>
      <c r="BC43" s="215">
        <f t="shared" si="18"/>
        <v>4835.5</v>
      </c>
      <c r="BD43" s="215">
        <f t="shared" si="19"/>
        <v>0</v>
      </c>
    </row>
    <row r="44" spans="1:56" s="181" customFormat="1" ht="18.75" customHeight="1">
      <c r="A44" s="178">
        <v>15</v>
      </c>
      <c r="B44" s="179" t="s">
        <v>32</v>
      </c>
      <c r="C44" s="178" t="s">
        <v>369</v>
      </c>
      <c r="D44" s="263">
        <v>7783</v>
      </c>
      <c r="E44" s="263">
        <v>14561</v>
      </c>
      <c r="F44" s="263">
        <v>9672</v>
      </c>
      <c r="G44" s="263">
        <v>12979</v>
      </c>
      <c r="H44" s="263">
        <v>7876</v>
      </c>
      <c r="I44" s="263">
        <v>15601</v>
      </c>
      <c r="J44" s="263">
        <v>14305</v>
      </c>
      <c r="K44" s="263">
        <v>39013</v>
      </c>
      <c r="L44" s="263">
        <v>10339</v>
      </c>
      <c r="M44" s="263">
        <v>8635</v>
      </c>
      <c r="N44" s="263">
        <v>6174</v>
      </c>
      <c r="O44" s="263">
        <v>15086</v>
      </c>
      <c r="P44" s="263">
        <v>13923</v>
      </c>
      <c r="Q44" s="263">
        <v>15408</v>
      </c>
      <c r="R44" s="263">
        <v>12268</v>
      </c>
      <c r="S44" s="263">
        <v>11964</v>
      </c>
      <c r="T44" s="263">
        <v>12731</v>
      </c>
      <c r="U44" s="263">
        <v>13836</v>
      </c>
      <c r="V44" s="263">
        <v>11935</v>
      </c>
      <c r="W44" s="263">
        <v>10391</v>
      </c>
      <c r="X44" s="263">
        <v>22246</v>
      </c>
      <c r="Y44" s="263">
        <v>9254</v>
      </c>
      <c r="Z44" s="263">
        <v>10728</v>
      </c>
      <c r="AA44" s="263">
        <v>13756</v>
      </c>
      <c r="AB44" s="263">
        <v>15827</v>
      </c>
      <c r="AC44" s="263">
        <v>15866</v>
      </c>
      <c r="AD44" s="263">
        <v>13867</v>
      </c>
      <c r="AF44" s="262">
        <f t="shared" si="8"/>
        <v>39013</v>
      </c>
      <c r="AG44" s="262">
        <f t="shared" si="9"/>
        <v>6174</v>
      </c>
      <c r="AH44" s="199">
        <f t="shared" si="10"/>
        <v>4939.2</v>
      </c>
      <c r="AI44" s="209">
        <f t="shared" si="4"/>
        <v>0.42800231615518247</v>
      </c>
      <c r="AJ44" s="199">
        <f t="shared" si="11"/>
        <v>4630.5</v>
      </c>
      <c r="AK44" s="209">
        <f t="shared" si="5"/>
        <v>0.46375217139548353</v>
      </c>
      <c r="AM44" s="210" t="b">
        <f t="shared" si="12"/>
        <v>1</v>
      </c>
      <c r="AN44" s="210">
        <f t="shared" si="20"/>
        <v>15</v>
      </c>
      <c r="AO44" s="211">
        <f t="shared" si="13"/>
        <v>124</v>
      </c>
      <c r="AP44" s="222">
        <f t="shared" si="14"/>
        <v>117682</v>
      </c>
      <c r="AQ44" s="178">
        <v>15</v>
      </c>
      <c r="AR44" s="212">
        <v>14</v>
      </c>
      <c r="AS44" s="203">
        <f t="shared" si="6"/>
        <v>86436</v>
      </c>
      <c r="AT44" s="178">
        <v>15</v>
      </c>
      <c r="AU44" s="217">
        <f t="shared" si="7"/>
        <v>4630.5</v>
      </c>
      <c r="AV44" s="217">
        <f t="shared" si="15"/>
        <v>64827</v>
      </c>
      <c r="AW44" s="213">
        <v>0</v>
      </c>
      <c r="AY44" s="179">
        <v>100027</v>
      </c>
      <c r="AZ44" s="214" t="s">
        <v>615</v>
      </c>
      <c r="BA44" s="232">
        <v>7670</v>
      </c>
      <c r="BB44" s="266">
        <f t="shared" si="17"/>
        <v>7670</v>
      </c>
      <c r="BC44" s="215">
        <f t="shared" si="18"/>
        <v>1457.3</v>
      </c>
      <c r="BD44" s="215">
        <f t="shared" si="19"/>
        <v>127782.19999999998</v>
      </c>
    </row>
    <row r="45" spans="1:56" s="181" customFormat="1" ht="18.75" customHeight="1">
      <c r="A45" s="178">
        <v>16</v>
      </c>
      <c r="B45" s="179" t="s">
        <v>33</v>
      </c>
      <c r="C45" s="178" t="s">
        <v>369</v>
      </c>
      <c r="D45" s="263">
        <v>4487</v>
      </c>
      <c r="E45" s="263">
        <v>5766</v>
      </c>
      <c r="F45" s="263">
        <v>4588</v>
      </c>
      <c r="G45" s="263">
        <v>4123</v>
      </c>
      <c r="H45" s="263">
        <v>4434</v>
      </c>
      <c r="I45" s="263">
        <v>5689</v>
      </c>
      <c r="J45" s="263">
        <v>5851</v>
      </c>
      <c r="K45" s="263">
        <v>18438</v>
      </c>
      <c r="L45" s="263">
        <v>4551</v>
      </c>
      <c r="M45" s="263">
        <v>4096</v>
      </c>
      <c r="N45" s="263">
        <v>2187</v>
      </c>
      <c r="O45" s="263">
        <v>6762</v>
      </c>
      <c r="P45" s="263">
        <v>4970</v>
      </c>
      <c r="Q45" s="263">
        <v>5620</v>
      </c>
      <c r="R45" s="263">
        <v>5460</v>
      </c>
      <c r="S45" s="263">
        <v>5983</v>
      </c>
      <c r="T45" s="263">
        <v>4864</v>
      </c>
      <c r="U45" s="263">
        <v>4457</v>
      </c>
      <c r="V45" s="263">
        <v>4352</v>
      </c>
      <c r="W45" s="263">
        <v>3637</v>
      </c>
      <c r="X45" s="263">
        <v>6770</v>
      </c>
      <c r="Y45" s="263">
        <v>4454</v>
      </c>
      <c r="Z45" s="263">
        <v>4681</v>
      </c>
      <c r="AA45" s="263">
        <v>4241</v>
      </c>
      <c r="AB45" s="263">
        <v>5774</v>
      </c>
      <c r="AC45" s="263">
        <v>5786</v>
      </c>
      <c r="AD45" s="263">
        <v>5579</v>
      </c>
      <c r="AF45" s="262">
        <f t="shared" si="8"/>
        <v>18438</v>
      </c>
      <c r="AG45" s="262">
        <f t="shared" si="9"/>
        <v>2187</v>
      </c>
      <c r="AH45" s="199">
        <f t="shared" si="10"/>
        <v>1749.6</v>
      </c>
      <c r="AI45" s="209">
        <f t="shared" si="4"/>
        <v>0.57285156250000002</v>
      </c>
      <c r="AJ45" s="199">
        <f t="shared" si="11"/>
        <v>1640.25</v>
      </c>
      <c r="AK45" s="209">
        <f t="shared" si="5"/>
        <v>0.59954833984375</v>
      </c>
      <c r="AM45" s="210" t="b">
        <f t="shared" si="12"/>
        <v>1</v>
      </c>
      <c r="AN45" s="210">
        <f t="shared" si="20"/>
        <v>16</v>
      </c>
      <c r="AO45" s="211">
        <f t="shared" si="13"/>
        <v>63</v>
      </c>
      <c r="AP45" s="222">
        <f t="shared" si="14"/>
        <v>109458</v>
      </c>
      <c r="AQ45" s="178">
        <v>16</v>
      </c>
      <c r="AR45" s="212">
        <v>0</v>
      </c>
      <c r="AS45" s="203">
        <f t="shared" si="6"/>
        <v>0</v>
      </c>
      <c r="AT45" s="178">
        <v>16</v>
      </c>
      <c r="AU45" s="217">
        <f t="shared" si="7"/>
        <v>1749.6</v>
      </c>
      <c r="AV45" s="217">
        <f t="shared" si="15"/>
        <v>0</v>
      </c>
      <c r="AW45" s="213">
        <v>0</v>
      </c>
      <c r="AY45" s="179">
        <v>100029</v>
      </c>
      <c r="AZ45" s="214" t="s">
        <v>616</v>
      </c>
      <c r="BA45" s="232">
        <v>3780</v>
      </c>
      <c r="BB45" s="266">
        <f t="shared" si="17"/>
        <v>3780</v>
      </c>
      <c r="BC45" s="215">
        <f t="shared" si="18"/>
        <v>718.2</v>
      </c>
      <c r="BD45" s="215">
        <f t="shared" si="19"/>
        <v>0</v>
      </c>
    </row>
    <row r="46" spans="1:56" s="181" customFormat="1" ht="18.75" customHeight="1">
      <c r="A46" s="178">
        <v>17</v>
      </c>
      <c r="B46" s="179" t="s">
        <v>34</v>
      </c>
      <c r="C46" s="178" t="s">
        <v>369</v>
      </c>
      <c r="D46" s="263">
        <v>3602</v>
      </c>
      <c r="E46" s="263">
        <v>3924</v>
      </c>
      <c r="F46" s="263">
        <v>2315</v>
      </c>
      <c r="G46" s="263">
        <v>2895</v>
      </c>
      <c r="H46" s="263">
        <v>3645</v>
      </c>
      <c r="I46" s="263">
        <v>4486</v>
      </c>
      <c r="J46" s="263">
        <v>4811</v>
      </c>
      <c r="K46" s="263">
        <v>17278</v>
      </c>
      <c r="L46" s="263">
        <v>4551</v>
      </c>
      <c r="M46" s="263">
        <v>2068</v>
      </c>
      <c r="N46" s="263">
        <v>1949</v>
      </c>
      <c r="O46" s="263">
        <v>5202</v>
      </c>
      <c r="P46" s="263">
        <v>4001</v>
      </c>
      <c r="Q46" s="263">
        <v>4431</v>
      </c>
      <c r="R46" s="263">
        <v>3812</v>
      </c>
      <c r="S46" s="263">
        <v>4811</v>
      </c>
      <c r="T46" s="263">
        <v>4864</v>
      </c>
      <c r="U46" s="263">
        <v>3769</v>
      </c>
      <c r="V46" s="263">
        <v>3432</v>
      </c>
      <c r="W46" s="263">
        <v>2924</v>
      </c>
      <c r="X46" s="263">
        <v>6578</v>
      </c>
      <c r="Y46" s="263">
        <v>3600</v>
      </c>
      <c r="Z46" s="263">
        <v>3511</v>
      </c>
      <c r="AA46" s="263">
        <v>2804</v>
      </c>
      <c r="AB46" s="263">
        <v>4551</v>
      </c>
      <c r="AC46" s="263">
        <v>4561</v>
      </c>
      <c r="AD46" s="263">
        <v>4559</v>
      </c>
      <c r="AF46" s="262">
        <f t="shared" si="8"/>
        <v>17278</v>
      </c>
      <c r="AG46" s="262">
        <f t="shared" si="9"/>
        <v>1949</v>
      </c>
      <c r="AH46" s="199">
        <f t="shared" si="10"/>
        <v>1559.2</v>
      </c>
      <c r="AI46" s="209">
        <f t="shared" si="4"/>
        <v>0.24603481624758217</v>
      </c>
      <c r="AJ46" s="199">
        <f t="shared" si="11"/>
        <v>1461.75</v>
      </c>
      <c r="AK46" s="209">
        <f t="shared" si="5"/>
        <v>0.29315764023210833</v>
      </c>
      <c r="AM46" s="210" t="b">
        <f t="shared" si="12"/>
        <v>1</v>
      </c>
      <c r="AN46" s="210">
        <f t="shared" si="20"/>
        <v>17</v>
      </c>
      <c r="AO46" s="211">
        <f t="shared" si="13"/>
        <v>60</v>
      </c>
      <c r="AP46" s="222">
        <f t="shared" si="14"/>
        <v>107729</v>
      </c>
      <c r="AQ46" s="178">
        <v>17</v>
      </c>
      <c r="AR46" s="212">
        <v>4</v>
      </c>
      <c r="AS46" s="203">
        <f t="shared" si="6"/>
        <v>7796</v>
      </c>
      <c r="AT46" s="178">
        <v>17</v>
      </c>
      <c r="AU46" s="217">
        <f t="shared" si="7"/>
        <v>1559.2</v>
      </c>
      <c r="AV46" s="217">
        <f t="shared" si="15"/>
        <v>6236.8</v>
      </c>
      <c r="AW46" s="213">
        <v>0</v>
      </c>
      <c r="AY46" s="179">
        <v>100030</v>
      </c>
      <c r="AZ46" s="214" t="s">
        <v>617</v>
      </c>
      <c r="BA46" s="232">
        <v>1910</v>
      </c>
      <c r="BB46" s="266">
        <f t="shared" si="17"/>
        <v>1910</v>
      </c>
      <c r="BC46" s="215">
        <f t="shared" si="18"/>
        <v>362.9</v>
      </c>
      <c r="BD46" s="215">
        <f t="shared" si="19"/>
        <v>9091.6</v>
      </c>
    </row>
    <row r="47" spans="1:56" s="181" customFormat="1" ht="18.75" customHeight="1">
      <c r="A47" s="178">
        <v>18</v>
      </c>
      <c r="B47" s="179" t="s">
        <v>375</v>
      </c>
      <c r="C47" s="178" t="s">
        <v>369</v>
      </c>
      <c r="D47" s="263">
        <v>9251</v>
      </c>
      <c r="E47" s="263">
        <v>15486</v>
      </c>
      <c r="F47" s="263">
        <v>7931</v>
      </c>
      <c r="G47" s="263">
        <v>6790</v>
      </c>
      <c r="H47" s="263">
        <v>9141</v>
      </c>
      <c r="I47" s="263">
        <v>17171</v>
      </c>
      <c r="J47" s="263">
        <v>14305</v>
      </c>
      <c r="K47" s="263">
        <v>41635</v>
      </c>
      <c r="L47" s="263">
        <v>12354</v>
      </c>
      <c r="M47" s="263">
        <v>11283</v>
      </c>
      <c r="N47" s="263">
        <v>7312</v>
      </c>
      <c r="O47" s="263">
        <v>14434</v>
      </c>
      <c r="P47" s="263">
        <v>13983</v>
      </c>
      <c r="Q47" s="263">
        <v>16958</v>
      </c>
      <c r="R47" s="263">
        <v>9549</v>
      </c>
      <c r="S47" s="263">
        <v>11445</v>
      </c>
      <c r="T47" s="263">
        <v>12411</v>
      </c>
      <c r="U47" s="263">
        <v>16713</v>
      </c>
      <c r="V47" s="263">
        <v>13136</v>
      </c>
      <c r="W47" s="263">
        <v>7739</v>
      </c>
      <c r="X47" s="263">
        <v>19345</v>
      </c>
      <c r="Y47" s="263">
        <v>9595</v>
      </c>
      <c r="Z47" s="263">
        <v>9753</v>
      </c>
      <c r="AA47" s="263">
        <v>10111</v>
      </c>
      <c r="AB47" s="263">
        <v>17322</v>
      </c>
      <c r="AC47" s="263">
        <v>17463</v>
      </c>
      <c r="AD47" s="263">
        <v>22108</v>
      </c>
      <c r="AF47" s="262">
        <f t="shared" si="8"/>
        <v>41635</v>
      </c>
      <c r="AG47" s="262">
        <f t="shared" si="9"/>
        <v>6790</v>
      </c>
      <c r="AH47" s="199">
        <f t="shared" si="10"/>
        <v>5432</v>
      </c>
      <c r="AI47" s="209">
        <f t="shared" si="4"/>
        <v>0.51856775680226885</v>
      </c>
      <c r="AJ47" s="199">
        <f t="shared" si="11"/>
        <v>5092.5</v>
      </c>
      <c r="AK47" s="209">
        <f t="shared" si="5"/>
        <v>0.54865727200212711</v>
      </c>
      <c r="AM47" s="210" t="b">
        <f t="shared" si="12"/>
        <v>1</v>
      </c>
      <c r="AN47" s="210">
        <f t="shared" si="20"/>
        <v>18</v>
      </c>
      <c r="AO47" s="211">
        <f t="shared" si="13"/>
        <v>94</v>
      </c>
      <c r="AP47" s="222">
        <f t="shared" si="14"/>
        <v>99872</v>
      </c>
      <c r="AQ47" s="178">
        <v>18</v>
      </c>
      <c r="AR47" s="212">
        <v>0</v>
      </c>
      <c r="AS47" s="203">
        <f t="shared" si="6"/>
        <v>0</v>
      </c>
      <c r="AT47" s="178">
        <v>18</v>
      </c>
      <c r="AU47" s="217">
        <f t="shared" si="7"/>
        <v>5432</v>
      </c>
      <c r="AV47" s="217">
        <f t="shared" si="15"/>
        <v>0</v>
      </c>
      <c r="AW47" s="213">
        <v>0</v>
      </c>
      <c r="AY47" s="179"/>
      <c r="AZ47" s="214" t="s">
        <v>701</v>
      </c>
      <c r="BA47" s="232">
        <v>8590</v>
      </c>
      <c r="BB47" s="266">
        <f t="shared" si="17"/>
        <v>8590</v>
      </c>
      <c r="BC47" s="215">
        <f t="shared" si="18"/>
        <v>1632.1</v>
      </c>
      <c r="BD47" s="215">
        <f t="shared" si="19"/>
        <v>0</v>
      </c>
    </row>
    <row r="48" spans="1:56" s="181" customFormat="1" ht="18.75" customHeight="1">
      <c r="A48" s="178">
        <v>19</v>
      </c>
      <c r="B48" s="179" t="s">
        <v>35</v>
      </c>
      <c r="C48" s="178" t="s">
        <v>369</v>
      </c>
      <c r="D48" s="263">
        <v>9031</v>
      </c>
      <c r="E48" s="263">
        <v>14683</v>
      </c>
      <c r="F48" s="263">
        <v>13341</v>
      </c>
      <c r="G48" s="263">
        <v>17811</v>
      </c>
      <c r="H48" s="263">
        <v>9140</v>
      </c>
      <c r="I48" s="263">
        <v>16917</v>
      </c>
      <c r="J48" s="263">
        <v>17556</v>
      </c>
      <c r="K48" s="263">
        <v>128560</v>
      </c>
      <c r="L48" s="263">
        <v>11053</v>
      </c>
      <c r="M48" s="263">
        <v>10481</v>
      </c>
      <c r="N48" s="263">
        <v>7881</v>
      </c>
      <c r="O48" s="263">
        <v>15996</v>
      </c>
      <c r="P48" s="263">
        <v>16334</v>
      </c>
      <c r="Q48" s="263">
        <v>16705</v>
      </c>
      <c r="R48" s="263">
        <v>19266</v>
      </c>
      <c r="S48" s="263">
        <v>12485</v>
      </c>
      <c r="T48" s="263">
        <v>15593</v>
      </c>
      <c r="U48" s="263">
        <v>15003</v>
      </c>
      <c r="V48" s="263">
        <v>12941</v>
      </c>
      <c r="W48" s="263">
        <v>11434</v>
      </c>
      <c r="X48" s="263">
        <v>32887</v>
      </c>
      <c r="Y48" s="263">
        <v>14606</v>
      </c>
      <c r="Z48" s="263">
        <v>11313</v>
      </c>
      <c r="AA48" s="263">
        <v>10002</v>
      </c>
      <c r="AB48" s="263">
        <v>17115</v>
      </c>
      <c r="AC48" s="263">
        <v>17203</v>
      </c>
      <c r="AD48" s="263">
        <v>16748</v>
      </c>
      <c r="AF48" s="262">
        <f t="shared" si="8"/>
        <v>128560</v>
      </c>
      <c r="AG48" s="262">
        <f t="shared" si="9"/>
        <v>7881</v>
      </c>
      <c r="AH48" s="199">
        <f t="shared" si="10"/>
        <v>6304.8</v>
      </c>
      <c r="AI48" s="209">
        <f t="shared" si="4"/>
        <v>0.39845434595935503</v>
      </c>
      <c r="AJ48" s="199">
        <f t="shared" si="11"/>
        <v>5910.75</v>
      </c>
      <c r="AK48" s="209">
        <f t="shared" si="5"/>
        <v>0.43605094933689537</v>
      </c>
      <c r="AM48" s="210" t="b">
        <f t="shared" si="12"/>
        <v>1</v>
      </c>
      <c r="AN48" s="210">
        <f t="shared" si="20"/>
        <v>19</v>
      </c>
      <c r="AO48" s="211">
        <f t="shared" si="13"/>
        <v>30</v>
      </c>
      <c r="AP48" s="222">
        <f t="shared" si="14"/>
        <v>93152</v>
      </c>
      <c r="AQ48" s="178">
        <v>19</v>
      </c>
      <c r="AR48" s="212">
        <v>8</v>
      </c>
      <c r="AS48" s="203">
        <f t="shared" si="6"/>
        <v>63048</v>
      </c>
      <c r="AT48" s="178">
        <v>19</v>
      </c>
      <c r="AU48" s="217">
        <f t="shared" si="7"/>
        <v>6304.8</v>
      </c>
      <c r="AV48" s="217">
        <f t="shared" si="15"/>
        <v>50438.400000000001</v>
      </c>
      <c r="AW48" s="213">
        <v>0</v>
      </c>
      <c r="AY48" s="179">
        <v>120003</v>
      </c>
      <c r="AZ48" s="214" t="s">
        <v>618</v>
      </c>
      <c r="BA48" s="232">
        <v>10520</v>
      </c>
      <c r="BB48" s="266">
        <f t="shared" si="17"/>
        <v>10520</v>
      </c>
      <c r="BC48" s="215">
        <f t="shared" si="18"/>
        <v>1998.8</v>
      </c>
      <c r="BD48" s="215">
        <f t="shared" si="19"/>
        <v>100150.39999999999</v>
      </c>
    </row>
    <row r="49" spans="1:56" s="181" customFormat="1" ht="18.75" customHeight="1">
      <c r="A49" s="178">
        <v>20</v>
      </c>
      <c r="B49" s="179" t="s">
        <v>376</v>
      </c>
      <c r="C49" s="178" t="s">
        <v>369</v>
      </c>
      <c r="D49" s="263">
        <v>12486</v>
      </c>
      <c r="E49" s="263">
        <v>11709</v>
      </c>
      <c r="F49" s="263">
        <v>11361</v>
      </c>
      <c r="G49" s="263">
        <v>29379</v>
      </c>
      <c r="H49" s="263">
        <v>12339</v>
      </c>
      <c r="I49" s="263">
        <v>17444</v>
      </c>
      <c r="J49" s="263">
        <v>31211</v>
      </c>
      <c r="K49" s="263">
        <v>24782</v>
      </c>
      <c r="L49" s="263">
        <v>11053</v>
      </c>
      <c r="M49" s="263">
        <v>10143</v>
      </c>
      <c r="N49" s="263">
        <v>10242</v>
      </c>
      <c r="O49" s="263">
        <v>10534</v>
      </c>
      <c r="P49" s="263">
        <v>21075</v>
      </c>
      <c r="Q49" s="263">
        <v>17228</v>
      </c>
      <c r="R49" s="263">
        <v>30657</v>
      </c>
      <c r="S49" s="263">
        <v>13265</v>
      </c>
      <c r="T49" s="263">
        <v>12160</v>
      </c>
      <c r="U49" s="263">
        <v>17456</v>
      </c>
      <c r="V49" s="263">
        <v>13344</v>
      </c>
      <c r="W49" s="263">
        <v>9781</v>
      </c>
      <c r="X49" s="263">
        <v>29016</v>
      </c>
      <c r="Y49" s="263">
        <v>12754</v>
      </c>
      <c r="Z49" s="263">
        <v>10143</v>
      </c>
      <c r="AA49" s="263">
        <v>12910</v>
      </c>
      <c r="AB49" s="263">
        <v>17621</v>
      </c>
      <c r="AC49" s="263">
        <v>17740</v>
      </c>
      <c r="AD49" s="263">
        <v>26010</v>
      </c>
      <c r="AF49" s="262">
        <f t="shared" si="8"/>
        <v>31211</v>
      </c>
      <c r="AG49" s="262">
        <f t="shared" si="9"/>
        <v>9781</v>
      </c>
      <c r="AH49" s="199">
        <f t="shared" si="10"/>
        <v>7824.8</v>
      </c>
      <c r="AI49" s="209">
        <f t="shared" si="4"/>
        <v>0.22855171053928813</v>
      </c>
      <c r="AJ49" s="199">
        <f t="shared" si="11"/>
        <v>7335.75</v>
      </c>
      <c r="AK49" s="209">
        <f t="shared" si="5"/>
        <v>0.27676722863058267</v>
      </c>
      <c r="AM49" s="210" t="b">
        <f t="shared" si="12"/>
        <v>1</v>
      </c>
      <c r="AN49" s="210">
        <f t="shared" si="20"/>
        <v>20</v>
      </c>
      <c r="AO49" s="211">
        <f t="shared" si="13"/>
        <v>15</v>
      </c>
      <c r="AP49" s="222">
        <f t="shared" si="14"/>
        <v>86436</v>
      </c>
      <c r="AQ49" s="178">
        <v>20</v>
      </c>
      <c r="AR49" s="212">
        <v>0</v>
      </c>
      <c r="AS49" s="203">
        <f t="shared" si="6"/>
        <v>0</v>
      </c>
      <c r="AT49" s="178">
        <v>20</v>
      </c>
      <c r="AU49" s="217">
        <f t="shared" si="7"/>
        <v>7824.8</v>
      </c>
      <c r="AV49" s="217">
        <f t="shared" si="15"/>
        <v>0</v>
      </c>
      <c r="AW49" s="213">
        <v>0</v>
      </c>
      <c r="AY49" s="179">
        <v>0</v>
      </c>
      <c r="AZ49" s="214" t="s">
        <v>702</v>
      </c>
      <c r="BA49" s="232">
        <v>10520</v>
      </c>
      <c r="BB49" s="266">
        <f t="shared" si="17"/>
        <v>10520</v>
      </c>
      <c r="BC49" s="215">
        <f t="shared" si="18"/>
        <v>1998.8</v>
      </c>
      <c r="BD49" s="215">
        <f t="shared" si="19"/>
        <v>0</v>
      </c>
    </row>
    <row r="50" spans="1:56" s="181" customFormat="1" ht="18.75" customHeight="1">
      <c r="A50" s="178">
        <v>21</v>
      </c>
      <c r="B50" s="179" t="s">
        <v>36</v>
      </c>
      <c r="C50" s="178" t="s">
        <v>369</v>
      </c>
      <c r="D50" s="263">
        <v>6050</v>
      </c>
      <c r="E50" s="263">
        <v>8850</v>
      </c>
      <c r="F50" s="263">
        <v>5346</v>
      </c>
      <c r="G50" s="263">
        <v>6453</v>
      </c>
      <c r="H50" s="263">
        <v>6123</v>
      </c>
      <c r="I50" s="263">
        <v>10231</v>
      </c>
      <c r="J50" s="263">
        <v>8453</v>
      </c>
      <c r="K50" s="263">
        <v>20436</v>
      </c>
      <c r="L50" s="263">
        <v>5851</v>
      </c>
      <c r="M50" s="263">
        <v>4773</v>
      </c>
      <c r="N50" s="263">
        <v>5015</v>
      </c>
      <c r="O50" s="263">
        <v>10013</v>
      </c>
      <c r="P50" s="263">
        <v>8940</v>
      </c>
      <c r="Q50" s="263">
        <v>10103</v>
      </c>
      <c r="R50" s="263">
        <v>8575</v>
      </c>
      <c r="S50" s="263">
        <v>8713</v>
      </c>
      <c r="T50" s="263">
        <v>7438</v>
      </c>
      <c r="U50" s="263">
        <v>9108</v>
      </c>
      <c r="V50" s="263">
        <v>7826</v>
      </c>
      <c r="W50" s="263">
        <v>6978</v>
      </c>
      <c r="X50" s="263">
        <v>6422</v>
      </c>
      <c r="Y50" s="263">
        <v>6920</v>
      </c>
      <c r="Z50" s="263">
        <v>7022</v>
      </c>
      <c r="AA50" s="263">
        <v>5387</v>
      </c>
      <c r="AB50" s="263">
        <v>10391</v>
      </c>
      <c r="AC50" s="263">
        <v>10404</v>
      </c>
      <c r="AD50" s="263">
        <v>8147</v>
      </c>
      <c r="AF50" s="262">
        <f t="shared" si="8"/>
        <v>20436</v>
      </c>
      <c r="AG50" s="262">
        <f t="shared" si="9"/>
        <v>4773</v>
      </c>
      <c r="AH50" s="199">
        <f t="shared" si="10"/>
        <v>3818.4</v>
      </c>
      <c r="AI50" s="209">
        <f t="shared" si="4"/>
        <v>0.19999999999999996</v>
      </c>
      <c r="AJ50" s="199">
        <f t="shared" si="11"/>
        <v>3579.75</v>
      </c>
      <c r="AK50" s="209">
        <f t="shared" si="5"/>
        <v>0.25</v>
      </c>
      <c r="AM50" s="210" t="b">
        <f t="shared" si="12"/>
        <v>1</v>
      </c>
      <c r="AN50" s="210">
        <f t="shared" si="20"/>
        <v>21</v>
      </c>
      <c r="AO50" s="211">
        <f t="shared" si="13"/>
        <v>141</v>
      </c>
      <c r="AP50" s="222">
        <f t="shared" si="14"/>
        <v>85696</v>
      </c>
      <c r="AQ50" s="178">
        <v>21</v>
      </c>
      <c r="AR50" s="212">
        <v>0</v>
      </c>
      <c r="AS50" s="203">
        <f t="shared" si="6"/>
        <v>0</v>
      </c>
      <c r="AT50" s="178">
        <v>21</v>
      </c>
      <c r="AU50" s="217">
        <f t="shared" si="7"/>
        <v>3818.4</v>
      </c>
      <c r="AV50" s="217">
        <f t="shared" si="15"/>
        <v>0</v>
      </c>
      <c r="AW50" s="213">
        <v>0</v>
      </c>
      <c r="AY50" s="179">
        <v>270002</v>
      </c>
      <c r="AZ50" s="214" t="s">
        <v>534</v>
      </c>
      <c r="BA50" s="232">
        <v>4540</v>
      </c>
      <c r="BB50" s="266">
        <f t="shared" si="17"/>
        <v>4540</v>
      </c>
      <c r="BC50" s="215">
        <f t="shared" si="18"/>
        <v>862.6</v>
      </c>
      <c r="BD50" s="215">
        <f t="shared" si="19"/>
        <v>0</v>
      </c>
    </row>
    <row r="51" spans="1:56" s="181" customFormat="1" ht="18.75" customHeight="1">
      <c r="A51" s="178">
        <v>22</v>
      </c>
      <c r="B51" s="179" t="s">
        <v>377</v>
      </c>
      <c r="C51" s="178" t="s">
        <v>369</v>
      </c>
      <c r="D51" s="263">
        <v>9251</v>
      </c>
      <c r="E51" s="263">
        <v>12417</v>
      </c>
      <c r="F51" s="263">
        <v>8485</v>
      </c>
      <c r="G51" s="263">
        <v>9150</v>
      </c>
      <c r="H51" s="263">
        <v>9141</v>
      </c>
      <c r="I51" s="263">
        <v>15024</v>
      </c>
      <c r="J51" s="263">
        <v>16256</v>
      </c>
      <c r="K51" s="263">
        <v>35687</v>
      </c>
      <c r="L51" s="263">
        <v>12354</v>
      </c>
      <c r="M51" s="263">
        <v>9129</v>
      </c>
      <c r="N51" s="263">
        <v>6268</v>
      </c>
      <c r="O51" s="263">
        <v>15346</v>
      </c>
      <c r="P51" s="263">
        <v>12354</v>
      </c>
      <c r="Q51" s="263">
        <v>14836</v>
      </c>
      <c r="R51" s="263">
        <v>12300</v>
      </c>
      <c r="S51" s="263">
        <v>11445</v>
      </c>
      <c r="T51" s="263">
        <v>11730</v>
      </c>
      <c r="U51" s="263">
        <v>13321</v>
      </c>
      <c r="V51" s="263">
        <v>11493</v>
      </c>
      <c r="W51" s="263">
        <v>9311</v>
      </c>
      <c r="X51" s="263">
        <v>19345</v>
      </c>
      <c r="Y51" s="263">
        <v>14352</v>
      </c>
      <c r="Z51" s="263">
        <v>9753</v>
      </c>
      <c r="AA51" s="263">
        <v>9245</v>
      </c>
      <c r="AB51" s="263">
        <v>15215</v>
      </c>
      <c r="AC51" s="263">
        <v>15277</v>
      </c>
      <c r="AD51" s="263">
        <v>15504</v>
      </c>
      <c r="AF51" s="262">
        <f t="shared" si="8"/>
        <v>35687</v>
      </c>
      <c r="AG51" s="262">
        <f t="shared" si="9"/>
        <v>6268</v>
      </c>
      <c r="AH51" s="199">
        <f t="shared" si="10"/>
        <v>5014.3999999999996</v>
      </c>
      <c r="AI51" s="209">
        <f t="shared" si="4"/>
        <v>0.45071749370139125</v>
      </c>
      <c r="AJ51" s="199">
        <f t="shared" si="11"/>
        <v>4701</v>
      </c>
      <c r="AK51" s="209">
        <f t="shared" si="5"/>
        <v>0.48504765034505426</v>
      </c>
      <c r="AM51" s="210" t="b">
        <f t="shared" si="12"/>
        <v>1</v>
      </c>
      <c r="AN51" s="210">
        <f t="shared" si="20"/>
        <v>22</v>
      </c>
      <c r="AO51" s="211">
        <f>VLOOKUP(AP51,$AS$29:$AT$436,2,FALSE)</f>
        <v>184</v>
      </c>
      <c r="AP51" s="222">
        <f t="shared" si="14"/>
        <v>80082</v>
      </c>
      <c r="AQ51" s="178">
        <v>22</v>
      </c>
      <c r="AR51" s="212">
        <v>0</v>
      </c>
      <c r="AS51" s="203">
        <f t="shared" si="6"/>
        <v>0</v>
      </c>
      <c r="AT51" s="178">
        <v>22</v>
      </c>
      <c r="AU51" s="217">
        <f t="shared" si="7"/>
        <v>5014.3999999999996</v>
      </c>
      <c r="AV51" s="217">
        <f t="shared" si="15"/>
        <v>0</v>
      </c>
      <c r="AW51" s="213">
        <v>0</v>
      </c>
      <c r="AY51" s="179">
        <v>120006</v>
      </c>
      <c r="AZ51" s="214" t="s">
        <v>619</v>
      </c>
      <c r="BA51" s="232">
        <v>8940</v>
      </c>
      <c r="BB51" s="266">
        <f t="shared" si="17"/>
        <v>8940</v>
      </c>
      <c r="BC51" s="215">
        <f t="shared" si="18"/>
        <v>1698.6</v>
      </c>
      <c r="BD51" s="215">
        <f t="shared" si="19"/>
        <v>0</v>
      </c>
    </row>
    <row r="52" spans="1:56" s="181" customFormat="1" ht="18.75" customHeight="1">
      <c r="A52" s="178">
        <v>23</v>
      </c>
      <c r="B52" s="179" t="s">
        <v>378</v>
      </c>
      <c r="C52" s="178" t="s">
        <v>369</v>
      </c>
      <c r="D52" s="263">
        <v>4162</v>
      </c>
      <c r="E52" s="263">
        <v>5934</v>
      </c>
      <c r="F52" s="263">
        <v>6073</v>
      </c>
      <c r="G52" s="263">
        <v>3624</v>
      </c>
      <c r="H52" s="263">
        <v>4211</v>
      </c>
      <c r="I52" s="263">
        <v>5981</v>
      </c>
      <c r="J52" s="263">
        <v>6762</v>
      </c>
      <c r="K52" s="263">
        <v>20436</v>
      </c>
      <c r="L52" s="263">
        <v>4551</v>
      </c>
      <c r="M52" s="263">
        <v>5423</v>
      </c>
      <c r="N52" s="263">
        <v>2981</v>
      </c>
      <c r="O52" s="263">
        <v>5462</v>
      </c>
      <c r="P52" s="263">
        <v>5293</v>
      </c>
      <c r="Q52" s="263">
        <v>5907</v>
      </c>
      <c r="R52" s="263">
        <v>5485</v>
      </c>
      <c r="S52" s="263">
        <v>5851</v>
      </c>
      <c r="T52" s="263">
        <v>5966</v>
      </c>
      <c r="U52" s="263">
        <v>5534</v>
      </c>
      <c r="V52" s="263">
        <v>4574</v>
      </c>
      <c r="W52" s="263">
        <v>4013</v>
      </c>
      <c r="X52" s="263">
        <v>6770</v>
      </c>
      <c r="Y52" s="263">
        <v>6058</v>
      </c>
      <c r="Z52" s="263">
        <v>4681</v>
      </c>
      <c r="AA52" s="263">
        <v>5095</v>
      </c>
      <c r="AB52" s="263">
        <v>6034</v>
      </c>
      <c r="AC52" s="263">
        <v>6083</v>
      </c>
      <c r="AD52" s="263">
        <v>6447</v>
      </c>
      <c r="AF52" s="262">
        <f t="shared" si="8"/>
        <v>20436</v>
      </c>
      <c r="AG52" s="262">
        <f t="shared" si="9"/>
        <v>2981</v>
      </c>
      <c r="AH52" s="199">
        <f t="shared" si="10"/>
        <v>2384.8000000000002</v>
      </c>
      <c r="AI52" s="209">
        <f t="shared" si="4"/>
        <v>0.5602434077079107</v>
      </c>
      <c r="AJ52" s="199">
        <f t="shared" si="11"/>
        <v>2235.75</v>
      </c>
      <c r="AK52" s="209">
        <f t="shared" si="5"/>
        <v>0.58772819472616633</v>
      </c>
      <c r="AM52" s="210" t="b">
        <f t="shared" si="12"/>
        <v>1</v>
      </c>
      <c r="AN52" s="210">
        <f t="shared" si="20"/>
        <v>23</v>
      </c>
      <c r="AO52" s="211">
        <f t="shared" si="13"/>
        <v>62</v>
      </c>
      <c r="AP52" s="222">
        <f t="shared" si="14"/>
        <v>74648</v>
      </c>
      <c r="AQ52" s="178">
        <v>23</v>
      </c>
      <c r="AR52" s="212">
        <v>0</v>
      </c>
      <c r="AS52" s="203">
        <f t="shared" si="6"/>
        <v>0</v>
      </c>
      <c r="AT52" s="178">
        <v>23</v>
      </c>
      <c r="AU52" s="217">
        <f t="shared" si="7"/>
        <v>2384.8000000000002</v>
      </c>
      <c r="AV52" s="217">
        <f t="shared" si="15"/>
        <v>0</v>
      </c>
      <c r="AW52" s="213">
        <v>0</v>
      </c>
      <c r="AY52" s="179">
        <v>260009</v>
      </c>
      <c r="AZ52" s="214" t="s">
        <v>535</v>
      </c>
      <c r="BA52" s="232">
        <v>3730</v>
      </c>
      <c r="BB52" s="266">
        <f t="shared" si="17"/>
        <v>3730</v>
      </c>
      <c r="BC52" s="215">
        <f t="shared" si="18"/>
        <v>708.7</v>
      </c>
      <c r="BD52" s="215">
        <f t="shared" si="19"/>
        <v>0</v>
      </c>
    </row>
    <row r="53" spans="1:56" s="181" customFormat="1" ht="18.75" customHeight="1">
      <c r="A53" s="178">
        <v>24</v>
      </c>
      <c r="B53" s="179" t="s">
        <v>379</v>
      </c>
      <c r="C53" s="178" t="s">
        <v>369</v>
      </c>
      <c r="D53" s="263">
        <v>2747</v>
      </c>
      <c r="E53" s="263">
        <v>4085</v>
      </c>
      <c r="F53" s="263">
        <v>3219</v>
      </c>
      <c r="G53" s="263">
        <v>2359</v>
      </c>
      <c r="H53" s="263">
        <v>2714</v>
      </c>
      <c r="I53" s="263">
        <v>4486</v>
      </c>
      <c r="J53" s="263">
        <v>5332</v>
      </c>
      <c r="K53" s="263">
        <v>18834</v>
      </c>
      <c r="L53" s="263">
        <v>4551</v>
      </c>
      <c r="M53" s="263">
        <v>2874</v>
      </c>
      <c r="N53" s="263">
        <v>1977</v>
      </c>
      <c r="O53" s="263">
        <v>4811</v>
      </c>
      <c r="P53" s="263">
        <v>3966</v>
      </c>
      <c r="Q53" s="263">
        <v>4431</v>
      </c>
      <c r="R53" s="263">
        <v>3355</v>
      </c>
      <c r="S53" s="263">
        <v>4942</v>
      </c>
      <c r="T53" s="263">
        <v>4864</v>
      </c>
      <c r="U53" s="263">
        <v>4271</v>
      </c>
      <c r="V53" s="263">
        <v>3432</v>
      </c>
      <c r="W53" s="263">
        <v>3019</v>
      </c>
      <c r="X53" s="263">
        <v>5805</v>
      </c>
      <c r="Y53" s="263">
        <v>4759</v>
      </c>
      <c r="Z53" s="263">
        <v>3511</v>
      </c>
      <c r="AA53" s="263">
        <v>2867</v>
      </c>
      <c r="AB53" s="263">
        <v>4538</v>
      </c>
      <c r="AC53" s="263">
        <v>4561</v>
      </c>
      <c r="AD53" s="263">
        <v>5180</v>
      </c>
      <c r="AF53" s="262">
        <f t="shared" si="8"/>
        <v>18834</v>
      </c>
      <c r="AG53" s="262">
        <f t="shared" si="9"/>
        <v>1977</v>
      </c>
      <c r="AH53" s="199">
        <f t="shared" si="10"/>
        <v>1581.6</v>
      </c>
      <c r="AI53" s="209">
        <f t="shared" si="4"/>
        <v>0.449686847599165</v>
      </c>
      <c r="AJ53" s="199">
        <f t="shared" si="11"/>
        <v>1482.75</v>
      </c>
      <c r="AK53" s="209">
        <f t="shared" si="5"/>
        <v>0.48408141962421714</v>
      </c>
      <c r="AM53" s="210" t="b">
        <f t="shared" si="12"/>
        <v>0</v>
      </c>
      <c r="AN53" s="210" t="b">
        <f t="shared" si="20"/>
        <v>0</v>
      </c>
      <c r="AO53" s="211">
        <f t="shared" si="13"/>
        <v>62</v>
      </c>
      <c r="AP53" s="222">
        <f t="shared" si="14"/>
        <v>74648</v>
      </c>
      <c r="AQ53" s="178">
        <v>24</v>
      </c>
      <c r="AR53" s="212">
        <v>0</v>
      </c>
      <c r="AS53" s="203">
        <f t="shared" si="6"/>
        <v>0</v>
      </c>
      <c r="AT53" s="178">
        <v>24</v>
      </c>
      <c r="AU53" s="217">
        <f t="shared" si="7"/>
        <v>1581.6</v>
      </c>
      <c r="AV53" s="217">
        <f t="shared" si="15"/>
        <v>0</v>
      </c>
      <c r="AW53" s="213">
        <v>0</v>
      </c>
      <c r="AY53" s="179">
        <v>130031</v>
      </c>
      <c r="AZ53" s="214" t="s">
        <v>620</v>
      </c>
      <c r="BA53" s="232">
        <v>2470</v>
      </c>
      <c r="BB53" s="266">
        <f t="shared" si="17"/>
        <v>2470</v>
      </c>
      <c r="BC53" s="215">
        <f t="shared" si="18"/>
        <v>469.3</v>
      </c>
      <c r="BD53" s="215">
        <f t="shared" si="19"/>
        <v>0</v>
      </c>
    </row>
    <row r="54" spans="1:56" s="181" customFormat="1" ht="18.75" customHeight="1">
      <c r="A54" s="178">
        <v>25</v>
      </c>
      <c r="B54" s="179" t="s">
        <v>521</v>
      </c>
      <c r="C54" s="178" t="s">
        <v>369</v>
      </c>
      <c r="D54" s="263">
        <v>11674</v>
      </c>
      <c r="E54" s="263">
        <v>16742</v>
      </c>
      <c r="F54" s="263">
        <v>25490</v>
      </c>
      <c r="G54" s="263">
        <v>23007</v>
      </c>
      <c r="H54" s="263">
        <v>11814</v>
      </c>
      <c r="I54" s="263">
        <v>21520</v>
      </c>
      <c r="J54" s="263">
        <v>33162</v>
      </c>
      <c r="K54" s="263">
        <v>74126</v>
      </c>
      <c r="L54" s="263">
        <v>28609</v>
      </c>
      <c r="M54" s="263">
        <v>11092</v>
      </c>
      <c r="N54" s="263">
        <v>5641</v>
      </c>
      <c r="O54" s="263">
        <v>24969</v>
      </c>
      <c r="P54" s="263">
        <v>23409</v>
      </c>
      <c r="Q54" s="263">
        <v>21253</v>
      </c>
      <c r="R54" s="263">
        <v>31061</v>
      </c>
      <c r="S54" s="263">
        <v>18077</v>
      </c>
      <c r="T54" s="263">
        <v>30327</v>
      </c>
      <c r="U54" s="263">
        <v>19082</v>
      </c>
      <c r="V54" s="263">
        <v>16462</v>
      </c>
      <c r="W54" s="263">
        <v>14472</v>
      </c>
      <c r="X54" s="263">
        <v>32514</v>
      </c>
      <c r="Y54" s="263">
        <v>21462</v>
      </c>
      <c r="Z54" s="263">
        <v>15215</v>
      </c>
      <c r="AA54" s="263">
        <v>12514</v>
      </c>
      <c r="AB54" s="263">
        <v>21744</v>
      </c>
      <c r="AC54" s="263">
        <v>21885</v>
      </c>
      <c r="AD54" s="263">
        <v>32700</v>
      </c>
      <c r="AF54" s="262">
        <f t="shared" si="8"/>
        <v>74126</v>
      </c>
      <c r="AG54" s="262">
        <f t="shared" si="9"/>
        <v>5641</v>
      </c>
      <c r="AH54" s="199">
        <f t="shared" si="10"/>
        <v>4512.8</v>
      </c>
      <c r="AI54" s="209">
        <f t="shared" si="4"/>
        <v>0.59314821492967895</v>
      </c>
      <c r="AJ54" s="199">
        <f t="shared" si="11"/>
        <v>4230.75</v>
      </c>
      <c r="AK54" s="209">
        <f t="shared" si="5"/>
        <v>0.61857645149657414</v>
      </c>
      <c r="AM54" s="210" t="b">
        <f t="shared" si="12"/>
        <v>0</v>
      </c>
      <c r="AN54" s="210" t="b">
        <f t="shared" si="20"/>
        <v>0</v>
      </c>
      <c r="AO54" s="211">
        <f t="shared" si="13"/>
        <v>62</v>
      </c>
      <c r="AP54" s="222">
        <f t="shared" si="14"/>
        <v>74648</v>
      </c>
      <c r="AQ54" s="178">
        <v>25</v>
      </c>
      <c r="AR54" s="212">
        <v>7</v>
      </c>
      <c r="AS54" s="203">
        <f t="shared" si="6"/>
        <v>39487</v>
      </c>
      <c r="AT54" s="178">
        <v>25</v>
      </c>
      <c r="AU54" s="217">
        <f t="shared" si="7"/>
        <v>4512.8</v>
      </c>
      <c r="AV54" s="217">
        <f t="shared" si="15"/>
        <v>31589.600000000002</v>
      </c>
      <c r="AW54" s="213">
        <v>0</v>
      </c>
      <c r="AY54" s="179">
        <v>110006</v>
      </c>
      <c r="AZ54" s="214" t="s">
        <v>588</v>
      </c>
      <c r="BA54" s="232">
        <v>9930</v>
      </c>
      <c r="BB54" s="266">
        <f t="shared" si="17"/>
        <v>9930</v>
      </c>
      <c r="BC54" s="215">
        <f t="shared" si="18"/>
        <v>1886.7</v>
      </c>
      <c r="BD54" s="215">
        <f t="shared" si="19"/>
        <v>82716.900000000009</v>
      </c>
    </row>
    <row r="55" spans="1:56" s="181" customFormat="1" ht="18.75" customHeight="1">
      <c r="A55" s="178">
        <v>26</v>
      </c>
      <c r="B55" s="179" t="s">
        <v>37</v>
      </c>
      <c r="C55" s="178" t="s">
        <v>369</v>
      </c>
      <c r="D55" s="263">
        <v>5821</v>
      </c>
      <c r="E55" s="263">
        <v>6678</v>
      </c>
      <c r="F55" s="263">
        <v>5171</v>
      </c>
      <c r="G55" s="263">
        <v>7357</v>
      </c>
      <c r="H55" s="263">
        <v>5751</v>
      </c>
      <c r="I55" s="263">
        <v>7521</v>
      </c>
      <c r="J55" s="263">
        <v>6243</v>
      </c>
      <c r="K55" s="263">
        <v>51530</v>
      </c>
      <c r="L55" s="263">
        <v>5202</v>
      </c>
      <c r="M55" s="263">
        <v>4617</v>
      </c>
      <c r="N55" s="263">
        <v>3528</v>
      </c>
      <c r="O55" s="263">
        <v>5851</v>
      </c>
      <c r="P55" s="263">
        <v>7452</v>
      </c>
      <c r="Q55" s="263">
        <v>7426</v>
      </c>
      <c r="R55" s="263">
        <v>8006</v>
      </c>
      <c r="S55" s="263">
        <v>7412</v>
      </c>
      <c r="T55" s="263">
        <v>5983</v>
      </c>
      <c r="U55" s="263">
        <v>6669</v>
      </c>
      <c r="V55" s="263">
        <v>5752</v>
      </c>
      <c r="W55" s="263">
        <v>5251</v>
      </c>
      <c r="X55" s="263">
        <v>6947</v>
      </c>
      <c r="Y55" s="263">
        <v>5660</v>
      </c>
      <c r="Z55" s="263">
        <v>5462</v>
      </c>
      <c r="AA55" s="263">
        <v>6124</v>
      </c>
      <c r="AB55" s="263">
        <v>7594</v>
      </c>
      <c r="AC55" s="263">
        <v>7648</v>
      </c>
      <c r="AD55" s="263">
        <v>6289</v>
      </c>
      <c r="AF55" s="262">
        <f t="shared" si="8"/>
        <v>51530</v>
      </c>
      <c r="AG55" s="262">
        <f t="shared" si="9"/>
        <v>3528</v>
      </c>
      <c r="AH55" s="199">
        <f t="shared" si="10"/>
        <v>2822.4</v>
      </c>
      <c r="AI55" s="209">
        <f t="shared" si="4"/>
        <v>0.38869395711500976</v>
      </c>
      <c r="AJ55" s="199">
        <f t="shared" si="11"/>
        <v>2646</v>
      </c>
      <c r="AK55" s="209">
        <f t="shared" si="5"/>
        <v>0.42690058479532167</v>
      </c>
      <c r="AM55" s="210" t="b">
        <f t="shared" si="12"/>
        <v>0</v>
      </c>
      <c r="AN55" s="210" t="b">
        <f t="shared" si="20"/>
        <v>0</v>
      </c>
      <c r="AO55" s="211">
        <f t="shared" si="13"/>
        <v>62</v>
      </c>
      <c r="AP55" s="222">
        <f t="shared" si="14"/>
        <v>74648</v>
      </c>
      <c r="AQ55" s="178">
        <v>26</v>
      </c>
      <c r="AR55" s="212">
        <v>41</v>
      </c>
      <c r="AS55" s="203">
        <f t="shared" si="6"/>
        <v>144648</v>
      </c>
      <c r="AT55" s="178">
        <v>26</v>
      </c>
      <c r="AU55" s="217">
        <f t="shared" si="7"/>
        <v>2646</v>
      </c>
      <c r="AV55" s="217">
        <f t="shared" si="15"/>
        <v>108486</v>
      </c>
      <c r="AW55" s="213">
        <v>0</v>
      </c>
      <c r="AY55" s="179">
        <v>430004</v>
      </c>
      <c r="AZ55" s="214" t="s">
        <v>536</v>
      </c>
      <c r="BA55" s="232">
        <v>3940</v>
      </c>
      <c r="BB55" s="266">
        <f t="shared" si="17"/>
        <v>3940</v>
      </c>
      <c r="BC55" s="215">
        <f t="shared" si="18"/>
        <v>748.6</v>
      </c>
      <c r="BD55" s="215">
        <f t="shared" si="19"/>
        <v>192232.6</v>
      </c>
    </row>
    <row r="56" spans="1:56" s="181" customFormat="1" ht="18.75" customHeight="1">
      <c r="A56" s="178">
        <v>27</v>
      </c>
      <c r="B56" s="179" t="s">
        <v>38</v>
      </c>
      <c r="C56" s="178" t="s">
        <v>369</v>
      </c>
      <c r="D56" s="263">
        <v>6607</v>
      </c>
      <c r="E56" s="263">
        <v>10804</v>
      </c>
      <c r="F56" s="263">
        <v>6950</v>
      </c>
      <c r="G56" s="263">
        <v>10523</v>
      </c>
      <c r="H56" s="263">
        <v>6685</v>
      </c>
      <c r="I56" s="263">
        <v>12043</v>
      </c>
      <c r="J56" s="263">
        <v>12485</v>
      </c>
      <c r="K56" s="263">
        <v>40871</v>
      </c>
      <c r="L56" s="263">
        <v>11445</v>
      </c>
      <c r="M56" s="263">
        <v>7854</v>
      </c>
      <c r="N56" s="263">
        <v>4797</v>
      </c>
      <c r="O56" s="263">
        <v>12745</v>
      </c>
      <c r="P56" s="263">
        <v>10781</v>
      </c>
      <c r="Q56" s="263">
        <v>11893</v>
      </c>
      <c r="R56" s="263">
        <v>12142</v>
      </c>
      <c r="S56" s="263">
        <v>9233</v>
      </c>
      <c r="T56" s="263">
        <v>10872</v>
      </c>
      <c r="U56" s="263">
        <v>10681</v>
      </c>
      <c r="V56" s="263">
        <v>9213</v>
      </c>
      <c r="W56" s="263">
        <v>8165</v>
      </c>
      <c r="X56" s="263">
        <v>13329</v>
      </c>
      <c r="Y56" s="263">
        <v>8458</v>
      </c>
      <c r="Z56" s="263">
        <v>7022</v>
      </c>
      <c r="AA56" s="263">
        <v>10255</v>
      </c>
      <c r="AB56" s="263">
        <v>12199</v>
      </c>
      <c r="AC56" s="263">
        <v>12247</v>
      </c>
      <c r="AD56" s="263">
        <v>11667</v>
      </c>
      <c r="AF56" s="262">
        <f t="shared" si="8"/>
        <v>40871</v>
      </c>
      <c r="AG56" s="262">
        <f t="shared" si="9"/>
        <v>4797</v>
      </c>
      <c r="AH56" s="199">
        <f t="shared" si="10"/>
        <v>3837.6</v>
      </c>
      <c r="AI56" s="209">
        <f t="shared" si="4"/>
        <v>0.5113827349121467</v>
      </c>
      <c r="AJ56" s="199">
        <f t="shared" si="11"/>
        <v>3597.75</v>
      </c>
      <c r="AK56" s="209">
        <f t="shared" si="5"/>
        <v>0.54192131398013754</v>
      </c>
      <c r="AM56" s="210" t="b">
        <f t="shared" si="12"/>
        <v>0</v>
      </c>
      <c r="AN56" s="210" t="b">
        <f t="shared" si="20"/>
        <v>0</v>
      </c>
      <c r="AO56" s="211">
        <f t="shared" si="13"/>
        <v>62</v>
      </c>
      <c r="AP56" s="222">
        <f t="shared" si="14"/>
        <v>74648</v>
      </c>
      <c r="AQ56" s="178">
        <v>27</v>
      </c>
      <c r="AR56" s="212">
        <v>3</v>
      </c>
      <c r="AS56" s="203">
        <f t="shared" si="6"/>
        <v>14391</v>
      </c>
      <c r="AT56" s="178">
        <v>27</v>
      </c>
      <c r="AU56" s="217">
        <f t="shared" si="7"/>
        <v>3837.6</v>
      </c>
      <c r="AV56" s="217">
        <f t="shared" si="15"/>
        <v>11512.8</v>
      </c>
      <c r="AW56" s="213">
        <v>0</v>
      </c>
      <c r="AY56" s="179">
        <v>100031</v>
      </c>
      <c r="AZ56" s="214" t="s">
        <v>537</v>
      </c>
      <c r="BA56" s="232">
        <v>6990</v>
      </c>
      <c r="BB56" s="266">
        <f t="shared" si="17"/>
        <v>6990</v>
      </c>
      <c r="BC56" s="215">
        <f t="shared" si="18"/>
        <v>1328.1</v>
      </c>
      <c r="BD56" s="215">
        <f t="shared" si="19"/>
        <v>24954.300000000003</v>
      </c>
    </row>
    <row r="57" spans="1:56" s="181" customFormat="1" ht="18.75" customHeight="1">
      <c r="A57" s="178">
        <v>28</v>
      </c>
      <c r="B57" s="179" t="s">
        <v>39</v>
      </c>
      <c r="C57" s="178" t="s">
        <v>369</v>
      </c>
      <c r="D57" s="263">
        <v>3572</v>
      </c>
      <c r="E57" s="263">
        <v>5235</v>
      </c>
      <c r="F57" s="263">
        <v>3204</v>
      </c>
      <c r="G57" s="263">
        <v>3992</v>
      </c>
      <c r="H57" s="263">
        <v>3531</v>
      </c>
      <c r="I57" s="263">
        <v>6533</v>
      </c>
      <c r="J57" s="263">
        <v>5202</v>
      </c>
      <c r="K57" s="263">
        <v>16852</v>
      </c>
      <c r="L57" s="263">
        <v>3902</v>
      </c>
      <c r="M57" s="263">
        <v>2861</v>
      </c>
      <c r="N57" s="263">
        <v>3087</v>
      </c>
      <c r="O57" s="263">
        <v>5722</v>
      </c>
      <c r="P57" s="263">
        <v>5355</v>
      </c>
      <c r="Q57" s="263">
        <v>6453</v>
      </c>
      <c r="R57" s="263">
        <v>4482</v>
      </c>
      <c r="S57" s="263">
        <v>5202</v>
      </c>
      <c r="T57" s="263">
        <v>4187</v>
      </c>
      <c r="U57" s="263">
        <v>7740</v>
      </c>
      <c r="V57" s="263">
        <v>4997</v>
      </c>
      <c r="W57" s="263">
        <v>4480</v>
      </c>
      <c r="X57" s="263">
        <v>7351</v>
      </c>
      <c r="Y57" s="263">
        <v>5423</v>
      </c>
      <c r="Z57" s="263">
        <v>4487</v>
      </c>
      <c r="AA57" s="263">
        <v>4135</v>
      </c>
      <c r="AB57" s="263">
        <v>6632</v>
      </c>
      <c r="AC57" s="263">
        <v>6644</v>
      </c>
      <c r="AD57" s="263">
        <v>5028</v>
      </c>
      <c r="AF57" s="262">
        <f t="shared" si="8"/>
        <v>16852</v>
      </c>
      <c r="AG57" s="262">
        <f t="shared" si="9"/>
        <v>2861</v>
      </c>
      <c r="AH57" s="199">
        <f t="shared" si="10"/>
        <v>2288.8000000000002</v>
      </c>
      <c r="AI57" s="209">
        <f t="shared" si="4"/>
        <v>0.19999999999999996</v>
      </c>
      <c r="AJ57" s="199">
        <f t="shared" si="11"/>
        <v>2145.75</v>
      </c>
      <c r="AK57" s="209">
        <f t="shared" si="5"/>
        <v>0.25</v>
      </c>
      <c r="AM57" s="210" t="b">
        <f t="shared" si="12"/>
        <v>0</v>
      </c>
      <c r="AN57" s="210" t="b">
        <f t="shared" si="20"/>
        <v>0</v>
      </c>
      <c r="AO57" s="211">
        <f t="shared" si="13"/>
        <v>62</v>
      </c>
      <c r="AP57" s="222">
        <f t="shared" si="14"/>
        <v>74648</v>
      </c>
      <c r="AQ57" s="178">
        <v>28</v>
      </c>
      <c r="AR57" s="212">
        <v>0</v>
      </c>
      <c r="AS57" s="203">
        <f t="shared" si="6"/>
        <v>0</v>
      </c>
      <c r="AT57" s="178">
        <v>28</v>
      </c>
      <c r="AU57" s="217">
        <f t="shared" si="7"/>
        <v>2288.8000000000002</v>
      </c>
      <c r="AV57" s="217">
        <f t="shared" si="15"/>
        <v>0</v>
      </c>
      <c r="AW57" s="213">
        <v>0</v>
      </c>
      <c r="AY57" s="179">
        <v>100033</v>
      </c>
      <c r="AZ57" s="214" t="s">
        <v>621</v>
      </c>
      <c r="BA57" s="232">
        <v>2550</v>
      </c>
      <c r="BB57" s="266">
        <f t="shared" si="17"/>
        <v>2550</v>
      </c>
      <c r="BC57" s="215">
        <f t="shared" si="18"/>
        <v>484.5</v>
      </c>
      <c r="BD57" s="215">
        <f t="shared" si="19"/>
        <v>0</v>
      </c>
    </row>
    <row r="58" spans="1:56" s="181" customFormat="1" ht="18.75" customHeight="1">
      <c r="A58" s="178">
        <v>29</v>
      </c>
      <c r="B58" s="179" t="s">
        <v>40</v>
      </c>
      <c r="C58" s="178" t="s">
        <v>369</v>
      </c>
      <c r="D58" s="263">
        <v>2897</v>
      </c>
      <c r="E58" s="263">
        <v>4149</v>
      </c>
      <c r="F58" s="263">
        <v>3204</v>
      </c>
      <c r="G58" s="263">
        <v>2764</v>
      </c>
      <c r="H58" s="263">
        <v>2932</v>
      </c>
      <c r="I58" s="263">
        <v>4607</v>
      </c>
      <c r="J58" s="263">
        <v>4422</v>
      </c>
      <c r="K58" s="263">
        <v>12076</v>
      </c>
      <c r="L58" s="263">
        <v>3251</v>
      </c>
      <c r="M58" s="263">
        <v>2861</v>
      </c>
      <c r="N58" s="263">
        <v>2005</v>
      </c>
      <c r="O58" s="263">
        <v>5072</v>
      </c>
      <c r="P58" s="263">
        <v>4112</v>
      </c>
      <c r="Q58" s="263">
        <v>4550</v>
      </c>
      <c r="R58" s="263">
        <v>3708</v>
      </c>
      <c r="S58" s="263">
        <v>4162</v>
      </c>
      <c r="T58" s="263">
        <v>3433</v>
      </c>
      <c r="U58" s="263">
        <v>6863</v>
      </c>
      <c r="V58" s="263">
        <v>3525</v>
      </c>
      <c r="W58" s="263">
        <v>3133</v>
      </c>
      <c r="X58" s="263">
        <v>6578</v>
      </c>
      <c r="Y58" s="263">
        <v>4146</v>
      </c>
      <c r="Z58" s="263">
        <v>3121</v>
      </c>
      <c r="AA58" s="263">
        <v>3696</v>
      </c>
      <c r="AB58" s="263">
        <v>4669</v>
      </c>
      <c r="AC58" s="263">
        <v>4686</v>
      </c>
      <c r="AD58" s="263">
        <v>4212</v>
      </c>
      <c r="AF58" s="262">
        <f t="shared" si="8"/>
        <v>12076</v>
      </c>
      <c r="AG58" s="262">
        <f t="shared" si="9"/>
        <v>2005</v>
      </c>
      <c r="AH58" s="199">
        <f t="shared" si="10"/>
        <v>1604</v>
      </c>
      <c r="AI58" s="209">
        <f t="shared" si="4"/>
        <v>0.43935686822789233</v>
      </c>
      <c r="AJ58" s="199">
        <f t="shared" si="11"/>
        <v>1503.75</v>
      </c>
      <c r="AK58" s="209">
        <f t="shared" si="5"/>
        <v>0.47439706396364911</v>
      </c>
      <c r="AM58" s="210" t="b">
        <f t="shared" si="12"/>
        <v>0</v>
      </c>
      <c r="AN58" s="210" t="b">
        <f t="shared" si="20"/>
        <v>0</v>
      </c>
      <c r="AO58" s="211">
        <f t="shared" si="13"/>
        <v>62</v>
      </c>
      <c r="AP58" s="222">
        <f t="shared" si="14"/>
        <v>74648</v>
      </c>
      <c r="AQ58" s="178">
        <v>29</v>
      </c>
      <c r="AR58" s="212">
        <v>0</v>
      </c>
      <c r="AS58" s="203">
        <f t="shared" si="6"/>
        <v>0</v>
      </c>
      <c r="AT58" s="178">
        <v>29</v>
      </c>
      <c r="AU58" s="217">
        <f t="shared" si="7"/>
        <v>1604</v>
      </c>
      <c r="AV58" s="217">
        <f t="shared" si="15"/>
        <v>0</v>
      </c>
      <c r="AW58" s="213">
        <v>0</v>
      </c>
      <c r="AY58" s="179">
        <v>100033</v>
      </c>
      <c r="AZ58" s="214" t="s">
        <v>621</v>
      </c>
      <c r="BA58" s="232">
        <v>2550</v>
      </c>
      <c r="BB58" s="266">
        <f t="shared" si="17"/>
        <v>2550</v>
      </c>
      <c r="BC58" s="215">
        <f t="shared" si="18"/>
        <v>484.5</v>
      </c>
      <c r="BD58" s="215">
        <f t="shared" si="19"/>
        <v>0</v>
      </c>
    </row>
    <row r="59" spans="1:56" s="181" customFormat="1" ht="18.75" customHeight="1">
      <c r="A59" s="178">
        <v>30</v>
      </c>
      <c r="B59" s="179" t="s">
        <v>41</v>
      </c>
      <c r="C59" s="178" t="s">
        <v>369</v>
      </c>
      <c r="D59" s="263">
        <v>7419</v>
      </c>
      <c r="E59" s="263">
        <v>8663</v>
      </c>
      <c r="F59" s="263">
        <v>6526</v>
      </c>
      <c r="G59" s="263">
        <v>9059</v>
      </c>
      <c r="H59" s="263">
        <v>7331</v>
      </c>
      <c r="I59" s="263">
        <v>11833</v>
      </c>
      <c r="J59" s="263">
        <v>11053</v>
      </c>
      <c r="K59" s="263">
        <v>41635</v>
      </c>
      <c r="L59" s="263">
        <v>7543</v>
      </c>
      <c r="M59" s="263">
        <v>5826</v>
      </c>
      <c r="N59" s="263">
        <v>5822</v>
      </c>
      <c r="O59" s="263">
        <v>12354</v>
      </c>
      <c r="P59" s="263">
        <v>10143</v>
      </c>
      <c r="Q59" s="263">
        <v>11686</v>
      </c>
      <c r="R59" s="263">
        <v>9017</v>
      </c>
      <c r="S59" s="263">
        <v>9753</v>
      </c>
      <c r="T59" s="263">
        <v>8297</v>
      </c>
      <c r="U59" s="263">
        <v>12639</v>
      </c>
      <c r="V59" s="263">
        <v>9051</v>
      </c>
      <c r="W59" s="263">
        <v>8151</v>
      </c>
      <c r="X59" s="263">
        <v>12595</v>
      </c>
      <c r="Y59" s="263">
        <v>7769</v>
      </c>
      <c r="Z59" s="263">
        <v>7412</v>
      </c>
      <c r="AA59" s="263">
        <v>9436</v>
      </c>
      <c r="AB59" s="263">
        <v>12003</v>
      </c>
      <c r="AC59" s="263">
        <v>12032</v>
      </c>
      <c r="AD59" s="263">
        <v>10484</v>
      </c>
      <c r="AF59" s="262">
        <f t="shared" si="8"/>
        <v>41635</v>
      </c>
      <c r="AG59" s="262">
        <f t="shared" si="9"/>
        <v>5822</v>
      </c>
      <c r="AH59" s="199">
        <f t="shared" si="10"/>
        <v>4657.6000000000004</v>
      </c>
      <c r="AI59" s="209">
        <f t="shared" si="4"/>
        <v>0.20054926192928246</v>
      </c>
      <c r="AJ59" s="199">
        <f t="shared" si="11"/>
        <v>4366.5</v>
      </c>
      <c r="AK59" s="209">
        <f t="shared" si="5"/>
        <v>0.25051493305870232</v>
      </c>
      <c r="AM59" s="210" t="b">
        <f t="shared" si="12"/>
        <v>0</v>
      </c>
      <c r="AN59" s="210" t="b">
        <f t="shared" si="20"/>
        <v>0</v>
      </c>
      <c r="AO59" s="211">
        <f t="shared" si="13"/>
        <v>62</v>
      </c>
      <c r="AP59" s="222">
        <f t="shared" si="14"/>
        <v>74648</v>
      </c>
      <c r="AQ59" s="178">
        <v>30</v>
      </c>
      <c r="AR59" s="212">
        <v>16</v>
      </c>
      <c r="AS59" s="203">
        <f t="shared" si="6"/>
        <v>93152</v>
      </c>
      <c r="AT59" s="178">
        <v>30</v>
      </c>
      <c r="AU59" s="217">
        <f t="shared" si="7"/>
        <v>4366.5</v>
      </c>
      <c r="AV59" s="217">
        <f t="shared" si="15"/>
        <v>69864</v>
      </c>
      <c r="AW59" s="213">
        <v>0</v>
      </c>
      <c r="AY59" s="179">
        <v>100003</v>
      </c>
      <c r="AZ59" s="214" t="s">
        <v>622</v>
      </c>
      <c r="BA59" s="232">
        <v>5340</v>
      </c>
      <c r="BB59" s="266">
        <f t="shared" si="17"/>
        <v>5340</v>
      </c>
      <c r="BC59" s="215">
        <f t="shared" si="18"/>
        <v>1014.6</v>
      </c>
      <c r="BD59" s="215">
        <f t="shared" si="19"/>
        <v>101673.60000000001</v>
      </c>
    </row>
    <row r="60" spans="1:56" s="181" customFormat="1" ht="18.75" customHeight="1">
      <c r="A60" s="178">
        <v>31</v>
      </c>
      <c r="B60" s="179" t="s">
        <v>42</v>
      </c>
      <c r="C60" s="178" t="s">
        <v>369</v>
      </c>
      <c r="D60" s="263">
        <v>2897</v>
      </c>
      <c r="E60" s="263">
        <v>4797</v>
      </c>
      <c r="F60" s="263">
        <v>2542</v>
      </c>
      <c r="G60" s="263">
        <v>4329</v>
      </c>
      <c r="H60" s="263">
        <v>2932</v>
      </c>
      <c r="I60" s="263">
        <v>5236</v>
      </c>
      <c r="J60" s="263">
        <v>4291</v>
      </c>
      <c r="K60" s="263">
        <v>24152</v>
      </c>
      <c r="L60" s="263">
        <v>3056</v>
      </c>
      <c r="M60" s="263">
        <v>2497</v>
      </c>
      <c r="N60" s="263">
        <v>2494</v>
      </c>
      <c r="O60" s="263">
        <v>4551</v>
      </c>
      <c r="P60" s="263">
        <v>4694</v>
      </c>
      <c r="Q60" s="263">
        <v>5171</v>
      </c>
      <c r="R60" s="263">
        <v>4465</v>
      </c>
      <c r="S60" s="263">
        <v>3902</v>
      </c>
      <c r="T60" s="263">
        <v>3505</v>
      </c>
      <c r="U60" s="263">
        <v>5312</v>
      </c>
      <c r="V60" s="263">
        <v>4005</v>
      </c>
      <c r="W60" s="263">
        <v>3738</v>
      </c>
      <c r="X60" s="263">
        <v>4836</v>
      </c>
      <c r="Y60" s="263">
        <v>6216</v>
      </c>
      <c r="Z60" s="263">
        <v>3511</v>
      </c>
      <c r="AA60" s="263">
        <v>4159</v>
      </c>
      <c r="AB60" s="263">
        <v>5305</v>
      </c>
      <c r="AC60" s="263">
        <v>5324</v>
      </c>
      <c r="AD60" s="263">
        <v>4091</v>
      </c>
      <c r="AF60" s="262">
        <f t="shared" si="8"/>
        <v>24152</v>
      </c>
      <c r="AG60" s="262">
        <f t="shared" si="9"/>
        <v>2494</v>
      </c>
      <c r="AH60" s="199">
        <f t="shared" si="10"/>
        <v>1995.2</v>
      </c>
      <c r="AI60" s="209">
        <f t="shared" si="4"/>
        <v>0.20096115338406084</v>
      </c>
      <c r="AJ60" s="199">
        <f t="shared" si="11"/>
        <v>1870.5</v>
      </c>
      <c r="AK60" s="209">
        <f t="shared" si="5"/>
        <v>0.25090108129755706</v>
      </c>
      <c r="AM60" s="210" t="b">
        <f t="shared" si="12"/>
        <v>0</v>
      </c>
      <c r="AN60" s="210" t="b">
        <f t="shared" si="20"/>
        <v>0</v>
      </c>
      <c r="AO60" s="211">
        <f t="shared" si="13"/>
        <v>62</v>
      </c>
      <c r="AP60" s="222">
        <f t="shared" si="14"/>
        <v>74648</v>
      </c>
      <c r="AQ60" s="178">
        <v>31</v>
      </c>
      <c r="AR60" s="212">
        <v>0</v>
      </c>
      <c r="AS60" s="203">
        <f t="shared" si="6"/>
        <v>0</v>
      </c>
      <c r="AT60" s="178">
        <v>31</v>
      </c>
      <c r="AU60" s="217">
        <f t="shared" si="7"/>
        <v>1995.2</v>
      </c>
      <c r="AV60" s="217">
        <f t="shared" si="15"/>
        <v>0</v>
      </c>
      <c r="AW60" s="213">
        <v>0</v>
      </c>
      <c r="AY60" s="179">
        <v>100005</v>
      </c>
      <c r="AZ60" s="214" t="s">
        <v>623</v>
      </c>
      <c r="BA60" s="232">
        <v>2290</v>
      </c>
      <c r="BB60" s="266">
        <f t="shared" si="17"/>
        <v>2290</v>
      </c>
      <c r="BC60" s="215">
        <f t="shared" si="18"/>
        <v>435.1</v>
      </c>
      <c r="BD60" s="215">
        <f t="shared" si="19"/>
        <v>0</v>
      </c>
    </row>
    <row r="61" spans="1:56" s="181" customFormat="1" ht="18.75" customHeight="1">
      <c r="A61" s="178">
        <v>32</v>
      </c>
      <c r="B61" s="179" t="s">
        <v>43</v>
      </c>
      <c r="C61" s="178" t="s">
        <v>369</v>
      </c>
      <c r="D61" s="263">
        <v>29308</v>
      </c>
      <c r="E61" s="263">
        <v>40418</v>
      </c>
      <c r="F61" s="263">
        <v>26028</v>
      </c>
      <c r="G61" s="263">
        <v>33803</v>
      </c>
      <c r="H61" s="263">
        <v>28962</v>
      </c>
      <c r="I61" s="263">
        <v>43978</v>
      </c>
      <c r="J61" s="263">
        <v>34462</v>
      </c>
      <c r="K61" s="263">
        <v>55514</v>
      </c>
      <c r="L61" s="263">
        <v>23409</v>
      </c>
      <c r="M61" s="263">
        <v>23240</v>
      </c>
      <c r="N61" s="263">
        <v>15274</v>
      </c>
      <c r="O61" s="263">
        <v>40965</v>
      </c>
      <c r="P61" s="263">
        <v>40965</v>
      </c>
      <c r="Q61" s="263">
        <v>43431</v>
      </c>
      <c r="R61" s="263">
        <v>38278</v>
      </c>
      <c r="S61" s="263">
        <v>43825</v>
      </c>
      <c r="T61" s="263">
        <v>25564</v>
      </c>
      <c r="U61" s="263">
        <v>42712</v>
      </c>
      <c r="V61" s="263">
        <v>33641</v>
      </c>
      <c r="W61" s="263">
        <v>33719</v>
      </c>
      <c r="X61" s="263">
        <v>66545</v>
      </c>
      <c r="Y61" s="263">
        <v>19901</v>
      </c>
      <c r="Z61" s="263">
        <v>44866</v>
      </c>
      <c r="AA61" s="263">
        <v>33759</v>
      </c>
      <c r="AB61" s="263">
        <v>44463</v>
      </c>
      <c r="AC61" s="263">
        <v>44722</v>
      </c>
      <c r="AD61" s="263">
        <v>28197</v>
      </c>
      <c r="AF61" s="262">
        <f t="shared" si="8"/>
        <v>66545</v>
      </c>
      <c r="AG61" s="262">
        <f t="shared" si="9"/>
        <v>15274</v>
      </c>
      <c r="AH61" s="199">
        <f t="shared" si="10"/>
        <v>12219.2</v>
      </c>
      <c r="AI61" s="209">
        <f t="shared" si="4"/>
        <v>0.47421686746987946</v>
      </c>
      <c r="AJ61" s="199">
        <f t="shared" si="11"/>
        <v>11455.5</v>
      </c>
      <c r="AK61" s="209">
        <f t="shared" si="5"/>
        <v>0.50707831325301211</v>
      </c>
      <c r="AM61" s="210" t="b">
        <f t="shared" si="12"/>
        <v>0</v>
      </c>
      <c r="AN61" s="210" t="b">
        <f t="shared" si="20"/>
        <v>0</v>
      </c>
      <c r="AO61" s="211">
        <f t="shared" si="13"/>
        <v>62</v>
      </c>
      <c r="AP61" s="222">
        <f t="shared" si="14"/>
        <v>74648</v>
      </c>
      <c r="AQ61" s="178">
        <v>32</v>
      </c>
      <c r="AR61" s="212">
        <v>0</v>
      </c>
      <c r="AS61" s="203">
        <f t="shared" si="6"/>
        <v>0</v>
      </c>
      <c r="AT61" s="178">
        <v>32</v>
      </c>
      <c r="AU61" s="217">
        <f t="shared" si="7"/>
        <v>12219.2</v>
      </c>
      <c r="AV61" s="217">
        <f t="shared" si="15"/>
        <v>0</v>
      </c>
      <c r="AW61" s="213">
        <v>0</v>
      </c>
      <c r="AY61" s="179">
        <v>270001</v>
      </c>
      <c r="AZ61" s="214" t="s">
        <v>624</v>
      </c>
      <c r="BA61" s="232">
        <v>16430</v>
      </c>
      <c r="BB61" s="266">
        <f t="shared" si="17"/>
        <v>16430</v>
      </c>
      <c r="BC61" s="215">
        <f t="shared" si="18"/>
        <v>3121.7</v>
      </c>
      <c r="BD61" s="215">
        <f t="shared" si="19"/>
        <v>0</v>
      </c>
    </row>
    <row r="62" spans="1:56" s="181" customFormat="1" ht="18.75" customHeight="1">
      <c r="A62" s="178">
        <v>33</v>
      </c>
      <c r="B62" s="179" t="s">
        <v>44</v>
      </c>
      <c r="C62" s="178" t="s">
        <v>369</v>
      </c>
      <c r="D62" s="263">
        <v>26606</v>
      </c>
      <c r="E62" s="263">
        <v>27680</v>
      </c>
      <c r="F62" s="263">
        <v>24031</v>
      </c>
      <c r="G62" s="263">
        <v>26246</v>
      </c>
      <c r="H62" s="263">
        <v>26924</v>
      </c>
      <c r="I62" s="263">
        <v>42986</v>
      </c>
      <c r="J62" s="263">
        <v>34462</v>
      </c>
      <c r="K62" s="263">
        <v>59450</v>
      </c>
      <c r="L62" s="263">
        <v>34462</v>
      </c>
      <c r="M62" s="263">
        <v>23837</v>
      </c>
      <c r="N62" s="263">
        <v>13477</v>
      </c>
      <c r="O62" s="263">
        <v>28870</v>
      </c>
      <c r="P62" s="263">
        <v>34411</v>
      </c>
      <c r="Q62" s="263">
        <v>42450</v>
      </c>
      <c r="R62" s="263">
        <v>23966</v>
      </c>
      <c r="S62" s="263">
        <v>33551</v>
      </c>
      <c r="T62" s="263">
        <v>37192</v>
      </c>
      <c r="U62" s="263">
        <v>46550</v>
      </c>
      <c r="V62" s="263">
        <v>32881</v>
      </c>
      <c r="W62" s="263">
        <v>24413</v>
      </c>
      <c r="X62" s="263">
        <v>44493</v>
      </c>
      <c r="Y62" s="263">
        <v>23787</v>
      </c>
      <c r="Z62" s="263">
        <v>27309</v>
      </c>
      <c r="AA62" s="263">
        <v>25941</v>
      </c>
      <c r="AB62" s="263">
        <v>43357</v>
      </c>
      <c r="AC62" s="263">
        <v>43713</v>
      </c>
      <c r="AD62" s="263">
        <v>28162</v>
      </c>
      <c r="AF62" s="262">
        <f t="shared" si="8"/>
        <v>59450</v>
      </c>
      <c r="AG62" s="262">
        <f t="shared" si="9"/>
        <v>13477</v>
      </c>
      <c r="AH62" s="199">
        <f t="shared" si="10"/>
        <v>10781.6</v>
      </c>
      <c r="AI62" s="209">
        <f t="shared" si="4"/>
        <v>0.54769476024667529</v>
      </c>
      <c r="AJ62" s="199">
        <f t="shared" si="11"/>
        <v>10107.75</v>
      </c>
      <c r="AK62" s="209">
        <f t="shared" si="5"/>
        <v>0.57596383773125814</v>
      </c>
      <c r="AM62" s="210" t="b">
        <f t="shared" si="12"/>
        <v>0</v>
      </c>
      <c r="AN62" s="210" t="b">
        <f t="shared" si="20"/>
        <v>0</v>
      </c>
      <c r="AO62" s="211">
        <f t="shared" si="13"/>
        <v>62</v>
      </c>
      <c r="AP62" s="222">
        <f t="shared" si="14"/>
        <v>74648</v>
      </c>
      <c r="AQ62" s="178">
        <v>33</v>
      </c>
      <c r="AR62" s="212">
        <v>0</v>
      </c>
      <c r="AS62" s="203">
        <f t="shared" si="6"/>
        <v>0</v>
      </c>
      <c r="AT62" s="178">
        <v>33</v>
      </c>
      <c r="AU62" s="217">
        <f t="shared" si="7"/>
        <v>10781.6</v>
      </c>
      <c r="AV62" s="217">
        <f t="shared" si="15"/>
        <v>0</v>
      </c>
      <c r="AW62" s="213">
        <v>0</v>
      </c>
      <c r="AY62" s="179">
        <v>110003</v>
      </c>
      <c r="AZ62" s="214" t="s">
        <v>625</v>
      </c>
      <c r="BA62" s="232">
        <v>24840</v>
      </c>
      <c r="BB62" s="266">
        <f t="shared" si="17"/>
        <v>24840</v>
      </c>
      <c r="BC62" s="215">
        <f t="shared" si="18"/>
        <v>4719.6000000000004</v>
      </c>
      <c r="BD62" s="215">
        <f t="shared" si="19"/>
        <v>0</v>
      </c>
    </row>
    <row r="63" spans="1:56" s="181" customFormat="1" ht="18.75" customHeight="1">
      <c r="A63" s="178">
        <v>34</v>
      </c>
      <c r="B63" s="179" t="s">
        <v>45</v>
      </c>
      <c r="C63" s="178" t="s">
        <v>369</v>
      </c>
      <c r="D63" s="263">
        <v>9800</v>
      </c>
      <c r="E63" s="263">
        <v>8560</v>
      </c>
      <c r="F63" s="263">
        <v>8360</v>
      </c>
      <c r="G63" s="263">
        <v>8921</v>
      </c>
      <c r="H63" s="263">
        <v>9685</v>
      </c>
      <c r="I63" s="263">
        <v>13124</v>
      </c>
      <c r="J63" s="263">
        <v>10273</v>
      </c>
      <c r="K63" s="263">
        <v>24782</v>
      </c>
      <c r="L63" s="263">
        <v>12354</v>
      </c>
      <c r="M63" s="263">
        <v>7465</v>
      </c>
      <c r="N63" s="263">
        <v>3545</v>
      </c>
      <c r="O63" s="263">
        <v>8323</v>
      </c>
      <c r="P63" s="263">
        <v>10062</v>
      </c>
      <c r="Q63" s="263">
        <v>12961</v>
      </c>
      <c r="R63" s="263">
        <v>8449</v>
      </c>
      <c r="S63" s="263">
        <v>11184</v>
      </c>
      <c r="T63" s="263">
        <v>12804</v>
      </c>
      <c r="U63" s="263">
        <v>11639</v>
      </c>
      <c r="V63" s="263">
        <v>10039</v>
      </c>
      <c r="W63" s="263">
        <v>8207</v>
      </c>
      <c r="X63" s="263">
        <v>13154</v>
      </c>
      <c r="Y63" s="263">
        <v>7559</v>
      </c>
      <c r="Z63" s="263">
        <v>9753</v>
      </c>
      <c r="AA63" s="263">
        <v>9159</v>
      </c>
      <c r="AB63" s="263">
        <v>13265</v>
      </c>
      <c r="AC63" s="263">
        <v>13347</v>
      </c>
      <c r="AD63" s="263">
        <v>9489</v>
      </c>
      <c r="AF63" s="262">
        <f t="shared" si="8"/>
        <v>24782</v>
      </c>
      <c r="AG63" s="262">
        <f t="shared" si="9"/>
        <v>3545</v>
      </c>
      <c r="AH63" s="199">
        <f t="shared" si="10"/>
        <v>2836</v>
      </c>
      <c r="AI63" s="209">
        <f t="shared" si="4"/>
        <v>0.62009377093101137</v>
      </c>
      <c r="AJ63" s="199">
        <f t="shared" si="11"/>
        <v>2658.75</v>
      </c>
      <c r="AK63" s="209">
        <f t="shared" si="5"/>
        <v>0.64383791024782311</v>
      </c>
      <c r="AM63" s="210" t="b">
        <f t="shared" si="12"/>
        <v>0</v>
      </c>
      <c r="AN63" s="210" t="b">
        <f t="shared" si="20"/>
        <v>0</v>
      </c>
      <c r="AO63" s="211">
        <f t="shared" si="13"/>
        <v>62</v>
      </c>
      <c r="AP63" s="222">
        <f t="shared" si="14"/>
        <v>74648</v>
      </c>
      <c r="AQ63" s="178">
        <v>34</v>
      </c>
      <c r="AR63" s="212">
        <v>0</v>
      </c>
      <c r="AS63" s="203">
        <f t="shared" si="6"/>
        <v>0</v>
      </c>
      <c r="AT63" s="178">
        <v>34</v>
      </c>
      <c r="AU63" s="217">
        <f t="shared" si="7"/>
        <v>2836</v>
      </c>
      <c r="AV63" s="217">
        <f t="shared" si="15"/>
        <v>0</v>
      </c>
      <c r="AW63" s="213">
        <v>0</v>
      </c>
      <c r="AY63" s="179">
        <v>110004</v>
      </c>
      <c r="AZ63" s="214" t="s">
        <v>626</v>
      </c>
      <c r="BA63" s="232">
        <v>8180</v>
      </c>
      <c r="BB63" s="266">
        <f t="shared" si="17"/>
        <v>8180</v>
      </c>
      <c r="BC63" s="215">
        <f t="shared" si="18"/>
        <v>1554.2</v>
      </c>
      <c r="BD63" s="215">
        <f t="shared" si="19"/>
        <v>0</v>
      </c>
    </row>
    <row r="64" spans="1:56" s="181" customFormat="1" ht="18.75" customHeight="1">
      <c r="A64" s="178">
        <v>35</v>
      </c>
      <c r="B64" s="179" t="s">
        <v>46</v>
      </c>
      <c r="C64" s="178" t="s">
        <v>369</v>
      </c>
      <c r="D64" s="263">
        <v>3801</v>
      </c>
      <c r="E64" s="263">
        <v>8187</v>
      </c>
      <c r="F64" s="263">
        <v>11493</v>
      </c>
      <c r="G64" s="263">
        <v>4617</v>
      </c>
      <c r="H64" s="263">
        <v>3847</v>
      </c>
      <c r="I64" s="263">
        <v>6917</v>
      </c>
      <c r="J64" s="263">
        <v>6243</v>
      </c>
      <c r="K64" s="263">
        <v>18207</v>
      </c>
      <c r="L64" s="263">
        <v>7087</v>
      </c>
      <c r="M64" s="263">
        <v>12030</v>
      </c>
      <c r="N64" s="263">
        <v>3095</v>
      </c>
      <c r="O64" s="263">
        <v>5851</v>
      </c>
      <c r="P64" s="263">
        <v>5727</v>
      </c>
      <c r="Q64" s="263">
        <v>6830</v>
      </c>
      <c r="R64" s="263">
        <v>6684</v>
      </c>
      <c r="S64" s="263">
        <v>4681</v>
      </c>
      <c r="T64" s="263">
        <v>13232</v>
      </c>
      <c r="U64" s="263">
        <v>6442</v>
      </c>
      <c r="V64" s="263">
        <v>5292</v>
      </c>
      <c r="W64" s="263">
        <v>4589</v>
      </c>
      <c r="X64" s="263">
        <v>5805</v>
      </c>
      <c r="Y64" s="263">
        <v>5185</v>
      </c>
      <c r="Z64" s="263">
        <v>3902</v>
      </c>
      <c r="AA64" s="263">
        <v>7051</v>
      </c>
      <c r="AB64" s="263">
        <v>6984</v>
      </c>
      <c r="AC64" s="263">
        <v>7035</v>
      </c>
      <c r="AD64" s="263">
        <v>6017</v>
      </c>
      <c r="AF64" s="262">
        <f t="shared" si="8"/>
        <v>18207</v>
      </c>
      <c r="AG64" s="262">
        <f t="shared" si="9"/>
        <v>3095</v>
      </c>
      <c r="AH64" s="199">
        <f t="shared" si="10"/>
        <v>2476</v>
      </c>
      <c r="AI64" s="209">
        <f t="shared" si="4"/>
        <v>0.7941812136325852</v>
      </c>
      <c r="AJ64" s="199">
        <f t="shared" si="11"/>
        <v>2321.25</v>
      </c>
      <c r="AK64" s="209">
        <f t="shared" si="5"/>
        <v>0.80704488778054861</v>
      </c>
      <c r="AM64" s="210" t="b">
        <f t="shared" si="12"/>
        <v>0</v>
      </c>
      <c r="AN64" s="210" t="b">
        <f t="shared" si="20"/>
        <v>0</v>
      </c>
      <c r="AO64" s="211">
        <f t="shared" si="13"/>
        <v>62</v>
      </c>
      <c r="AP64" s="222">
        <f t="shared" si="14"/>
        <v>74648</v>
      </c>
      <c r="AQ64" s="178">
        <v>35</v>
      </c>
      <c r="AR64" s="212">
        <v>4</v>
      </c>
      <c r="AS64" s="203">
        <f t="shared" si="6"/>
        <v>12380</v>
      </c>
      <c r="AT64" s="178">
        <v>35</v>
      </c>
      <c r="AU64" s="217">
        <f t="shared" si="7"/>
        <v>2476</v>
      </c>
      <c r="AV64" s="217">
        <f t="shared" si="15"/>
        <v>9904</v>
      </c>
      <c r="AW64" s="213">
        <v>0</v>
      </c>
      <c r="AY64" s="179">
        <v>130014</v>
      </c>
      <c r="AZ64" s="214" t="s">
        <v>627</v>
      </c>
      <c r="BA64" s="232">
        <v>11130</v>
      </c>
      <c r="BB64" s="266">
        <f t="shared" si="17"/>
        <v>11130</v>
      </c>
      <c r="BC64" s="215">
        <f t="shared" si="18"/>
        <v>2114.6999999999998</v>
      </c>
      <c r="BD64" s="215">
        <f t="shared" si="19"/>
        <v>52978.8</v>
      </c>
    </row>
    <row r="65" spans="1:56" s="181" customFormat="1" ht="18.75" customHeight="1">
      <c r="A65" s="178">
        <v>36</v>
      </c>
      <c r="B65" s="179" t="s">
        <v>47</v>
      </c>
      <c r="C65" s="178" t="s">
        <v>369</v>
      </c>
      <c r="D65" s="263">
        <v>14744</v>
      </c>
      <c r="E65" s="263">
        <v>21472</v>
      </c>
      <c r="F65" s="263">
        <v>19871</v>
      </c>
      <c r="G65" s="263">
        <v>20926</v>
      </c>
      <c r="H65" s="263">
        <v>14569</v>
      </c>
      <c r="I65" s="263">
        <v>20685</v>
      </c>
      <c r="J65" s="263">
        <v>24579</v>
      </c>
      <c r="K65" s="263">
        <v>55514</v>
      </c>
      <c r="L65" s="263">
        <v>26010</v>
      </c>
      <c r="M65" s="263">
        <v>19000</v>
      </c>
      <c r="N65" s="263">
        <v>11916</v>
      </c>
      <c r="O65" s="263">
        <v>22369</v>
      </c>
      <c r="P65" s="263">
        <v>21588</v>
      </c>
      <c r="Q65" s="263">
        <v>20427</v>
      </c>
      <c r="R65" s="263">
        <v>19893</v>
      </c>
      <c r="S65" s="263">
        <v>17947</v>
      </c>
      <c r="T65" s="263">
        <v>30430</v>
      </c>
      <c r="U65" s="263">
        <v>23560</v>
      </c>
      <c r="V65" s="263">
        <v>15822</v>
      </c>
      <c r="W65" s="263">
        <v>16239</v>
      </c>
      <c r="X65" s="263">
        <v>24181</v>
      </c>
      <c r="Y65" s="263">
        <v>18225</v>
      </c>
      <c r="Z65" s="263">
        <v>16190</v>
      </c>
      <c r="AA65" s="263">
        <v>16959</v>
      </c>
      <c r="AB65" s="263">
        <v>20990</v>
      </c>
      <c r="AC65" s="263">
        <v>21035</v>
      </c>
      <c r="AD65" s="263">
        <v>24248</v>
      </c>
      <c r="AF65" s="262">
        <f t="shared" si="8"/>
        <v>55514</v>
      </c>
      <c r="AG65" s="262">
        <f t="shared" si="9"/>
        <v>11916</v>
      </c>
      <c r="AH65" s="199">
        <f t="shared" si="10"/>
        <v>9532.7999999999993</v>
      </c>
      <c r="AI65" s="209">
        <f t="shared" si="4"/>
        <v>0.49827368421052631</v>
      </c>
      <c r="AJ65" s="199">
        <f t="shared" si="11"/>
        <v>8937</v>
      </c>
      <c r="AK65" s="209">
        <f t="shared" si="5"/>
        <v>0.52963157894736845</v>
      </c>
      <c r="AM65" s="210" t="b">
        <f t="shared" si="12"/>
        <v>0</v>
      </c>
      <c r="AN65" s="210" t="b">
        <f t="shared" si="20"/>
        <v>0</v>
      </c>
      <c r="AO65" s="211">
        <f t="shared" si="13"/>
        <v>62</v>
      </c>
      <c r="AP65" s="222">
        <f t="shared" si="14"/>
        <v>74648</v>
      </c>
      <c r="AQ65" s="178">
        <v>36</v>
      </c>
      <c r="AR65" s="212">
        <v>0</v>
      </c>
      <c r="AS65" s="203">
        <f t="shared" si="6"/>
        <v>0</v>
      </c>
      <c r="AT65" s="178">
        <v>36</v>
      </c>
      <c r="AU65" s="217">
        <f t="shared" si="7"/>
        <v>9532.7999999999993</v>
      </c>
      <c r="AV65" s="217">
        <f t="shared" si="15"/>
        <v>0</v>
      </c>
      <c r="AW65" s="213">
        <v>0</v>
      </c>
      <c r="AY65" s="179">
        <v>100015</v>
      </c>
      <c r="AZ65" s="214" t="s">
        <v>628</v>
      </c>
      <c r="BA65" s="232">
        <v>17380</v>
      </c>
      <c r="BB65" s="266">
        <f t="shared" si="17"/>
        <v>17380</v>
      </c>
      <c r="BC65" s="215">
        <f t="shared" si="18"/>
        <v>3302.2</v>
      </c>
      <c r="BD65" s="215">
        <f t="shared" si="19"/>
        <v>0</v>
      </c>
    </row>
    <row r="66" spans="1:56" s="181" customFormat="1" ht="18.75" customHeight="1">
      <c r="A66" s="178">
        <v>37</v>
      </c>
      <c r="B66" s="179" t="s">
        <v>48</v>
      </c>
      <c r="C66" s="178" t="s">
        <v>369</v>
      </c>
      <c r="D66" s="263">
        <v>3439</v>
      </c>
      <c r="E66" s="263">
        <v>9730</v>
      </c>
      <c r="F66" s="263">
        <v>9870</v>
      </c>
      <c r="G66" s="263">
        <v>3857</v>
      </c>
      <c r="H66" s="263">
        <v>3480</v>
      </c>
      <c r="I66" s="263">
        <v>6978</v>
      </c>
      <c r="J66" s="263">
        <v>8843</v>
      </c>
      <c r="K66" s="263">
        <v>25081</v>
      </c>
      <c r="L66" s="263">
        <v>5202</v>
      </c>
      <c r="M66" s="263">
        <v>9156</v>
      </c>
      <c r="N66" s="263">
        <v>3613</v>
      </c>
      <c r="O66" s="263">
        <v>6372</v>
      </c>
      <c r="P66" s="263">
        <v>6698</v>
      </c>
      <c r="Q66" s="263">
        <v>6891</v>
      </c>
      <c r="R66" s="263">
        <v>9527</v>
      </c>
      <c r="S66" s="263">
        <v>5462</v>
      </c>
      <c r="T66" s="263">
        <v>10071</v>
      </c>
      <c r="U66" s="263">
        <v>6685</v>
      </c>
      <c r="V66" s="263">
        <v>5338</v>
      </c>
      <c r="W66" s="263">
        <v>4709</v>
      </c>
      <c r="X66" s="263">
        <v>11983</v>
      </c>
      <c r="Y66" s="263">
        <v>6023</v>
      </c>
      <c r="Z66" s="263">
        <v>5462</v>
      </c>
      <c r="AA66" s="263">
        <v>7559</v>
      </c>
      <c r="AB66" s="263">
        <v>7048</v>
      </c>
      <c r="AC66" s="263">
        <v>7096</v>
      </c>
      <c r="AD66" s="263">
        <v>8943</v>
      </c>
      <c r="AF66" s="262">
        <f t="shared" si="8"/>
        <v>25081</v>
      </c>
      <c r="AG66" s="262">
        <f t="shared" si="9"/>
        <v>3439</v>
      </c>
      <c r="AH66" s="199">
        <f t="shared" si="10"/>
        <v>2751.2</v>
      </c>
      <c r="AI66" s="209">
        <f t="shared" si="4"/>
        <v>0.69951944080384454</v>
      </c>
      <c r="AJ66" s="199">
        <f t="shared" si="11"/>
        <v>2579.25</v>
      </c>
      <c r="AK66" s="209">
        <f t="shared" si="5"/>
        <v>0.7182994757536042</v>
      </c>
      <c r="AM66" s="210" t="b">
        <f t="shared" si="12"/>
        <v>0</v>
      </c>
      <c r="AN66" s="210" t="b">
        <f t="shared" si="20"/>
        <v>0</v>
      </c>
      <c r="AO66" s="211">
        <f t="shared" si="13"/>
        <v>62</v>
      </c>
      <c r="AP66" s="222">
        <f t="shared" si="14"/>
        <v>74648</v>
      </c>
      <c r="AQ66" s="178">
        <v>37</v>
      </c>
      <c r="AR66" s="212">
        <v>0</v>
      </c>
      <c r="AS66" s="203">
        <f t="shared" si="6"/>
        <v>0</v>
      </c>
      <c r="AT66" s="178">
        <v>37</v>
      </c>
      <c r="AU66" s="217">
        <f t="shared" si="7"/>
        <v>2751.2</v>
      </c>
      <c r="AV66" s="217">
        <f t="shared" si="15"/>
        <v>0</v>
      </c>
      <c r="AW66" s="213">
        <v>0</v>
      </c>
      <c r="AY66" s="179">
        <v>250006</v>
      </c>
      <c r="AZ66" s="214" t="s">
        <v>538</v>
      </c>
      <c r="BA66" s="232">
        <v>9080</v>
      </c>
      <c r="BB66" s="266">
        <f t="shared" si="17"/>
        <v>9080</v>
      </c>
      <c r="BC66" s="215">
        <f t="shared" si="18"/>
        <v>1725.2</v>
      </c>
      <c r="BD66" s="215">
        <f t="shared" si="19"/>
        <v>0</v>
      </c>
    </row>
    <row r="67" spans="1:56" s="181" customFormat="1" ht="18.75" customHeight="1">
      <c r="A67" s="178">
        <v>38</v>
      </c>
      <c r="B67" s="179" t="s">
        <v>49</v>
      </c>
      <c r="C67" s="178" t="s">
        <v>369</v>
      </c>
      <c r="D67" s="263">
        <v>3114</v>
      </c>
      <c r="E67" s="263">
        <v>9227</v>
      </c>
      <c r="F67" s="263">
        <v>9870</v>
      </c>
      <c r="G67" s="263">
        <v>2629</v>
      </c>
      <c r="H67" s="263">
        <v>3077</v>
      </c>
      <c r="I67" s="263">
        <v>5768</v>
      </c>
      <c r="J67" s="263">
        <v>7932</v>
      </c>
      <c r="K67" s="263">
        <v>20817</v>
      </c>
      <c r="L67" s="263">
        <v>4681</v>
      </c>
      <c r="M67" s="263">
        <v>9156</v>
      </c>
      <c r="N67" s="263">
        <v>2160</v>
      </c>
      <c r="O67" s="263">
        <v>5722</v>
      </c>
      <c r="P67" s="263">
        <v>5944</v>
      </c>
      <c r="Q67" s="263">
        <v>5697</v>
      </c>
      <c r="R67" s="263">
        <v>8670</v>
      </c>
      <c r="S67" s="263">
        <v>4551</v>
      </c>
      <c r="T67" s="263">
        <v>10071</v>
      </c>
      <c r="U67" s="263">
        <v>5872</v>
      </c>
      <c r="V67" s="263">
        <v>4411</v>
      </c>
      <c r="W67" s="263">
        <v>3679</v>
      </c>
      <c r="X67" s="263">
        <v>11607</v>
      </c>
      <c r="Y67" s="263">
        <v>5134</v>
      </c>
      <c r="Z67" s="263">
        <v>3902</v>
      </c>
      <c r="AA67" s="263">
        <v>7268</v>
      </c>
      <c r="AB67" s="263">
        <v>5851</v>
      </c>
      <c r="AC67" s="263">
        <v>5865</v>
      </c>
      <c r="AD67" s="263">
        <v>7991</v>
      </c>
      <c r="AF67" s="262">
        <f t="shared" si="8"/>
        <v>20817</v>
      </c>
      <c r="AG67" s="262">
        <f t="shared" si="9"/>
        <v>2160</v>
      </c>
      <c r="AH67" s="199">
        <f t="shared" si="10"/>
        <v>1728</v>
      </c>
      <c r="AI67" s="209">
        <f t="shared" si="4"/>
        <v>0.81127129750982963</v>
      </c>
      <c r="AJ67" s="199">
        <f t="shared" si="11"/>
        <v>1620</v>
      </c>
      <c r="AK67" s="209">
        <f t="shared" si="5"/>
        <v>0.82306684141546527</v>
      </c>
      <c r="AM67" s="210" t="b">
        <f t="shared" si="12"/>
        <v>0</v>
      </c>
      <c r="AN67" s="210" t="b">
        <f t="shared" si="20"/>
        <v>0</v>
      </c>
      <c r="AO67" s="211">
        <f t="shared" si="13"/>
        <v>62</v>
      </c>
      <c r="AP67" s="222">
        <f t="shared" si="14"/>
        <v>74648</v>
      </c>
      <c r="AQ67" s="178">
        <v>38</v>
      </c>
      <c r="AR67" s="212">
        <v>0</v>
      </c>
      <c r="AS67" s="203">
        <f t="shared" si="6"/>
        <v>0</v>
      </c>
      <c r="AT67" s="178">
        <v>38</v>
      </c>
      <c r="AU67" s="217">
        <f t="shared" si="7"/>
        <v>1728</v>
      </c>
      <c r="AV67" s="217">
        <f t="shared" si="15"/>
        <v>0</v>
      </c>
      <c r="AW67" s="213">
        <v>0</v>
      </c>
      <c r="AY67" s="179">
        <v>250006</v>
      </c>
      <c r="AZ67" s="214" t="s">
        <v>538</v>
      </c>
      <c r="BA67" s="232">
        <v>9080</v>
      </c>
      <c r="BB67" s="266">
        <f t="shared" si="17"/>
        <v>9080</v>
      </c>
      <c r="BC67" s="215">
        <f t="shared" si="18"/>
        <v>1725.2</v>
      </c>
      <c r="BD67" s="215">
        <f t="shared" si="19"/>
        <v>0</v>
      </c>
    </row>
    <row r="68" spans="1:56" s="181" customFormat="1" ht="18.75" customHeight="1">
      <c r="A68" s="178">
        <v>39</v>
      </c>
      <c r="B68" s="179" t="s">
        <v>199</v>
      </c>
      <c r="C68" s="178" t="s">
        <v>369</v>
      </c>
      <c r="D68" s="263">
        <v>27418</v>
      </c>
      <c r="E68" s="263">
        <v>16731</v>
      </c>
      <c r="F68" s="263">
        <v>11388</v>
      </c>
      <c r="G68" s="263">
        <v>11938</v>
      </c>
      <c r="H68" s="263">
        <v>27747</v>
      </c>
      <c r="I68" s="263">
        <v>18637</v>
      </c>
      <c r="J68" s="263">
        <v>25619</v>
      </c>
      <c r="K68" s="263">
        <v>53876</v>
      </c>
      <c r="L68" s="263">
        <v>14955</v>
      </c>
      <c r="M68" s="263">
        <v>11431</v>
      </c>
      <c r="N68" s="263">
        <v>6825</v>
      </c>
      <c r="O68" s="263">
        <v>18336</v>
      </c>
      <c r="P68" s="263">
        <v>14820</v>
      </c>
      <c r="Q68" s="263">
        <v>18407</v>
      </c>
      <c r="R68" s="263">
        <v>20729</v>
      </c>
      <c r="S68" s="263">
        <v>18596</v>
      </c>
      <c r="T68" s="263">
        <v>18383</v>
      </c>
      <c r="U68" s="263">
        <v>16527</v>
      </c>
      <c r="V68" s="263">
        <v>14257</v>
      </c>
      <c r="W68" s="263">
        <v>11247</v>
      </c>
      <c r="X68" s="263">
        <v>23213</v>
      </c>
      <c r="Y68" s="263">
        <v>13084</v>
      </c>
      <c r="Z68" s="263">
        <v>9753</v>
      </c>
      <c r="AA68" s="263">
        <v>20151</v>
      </c>
      <c r="AB68" s="263">
        <v>18921</v>
      </c>
      <c r="AC68" s="263">
        <v>18953</v>
      </c>
      <c r="AD68" s="263">
        <v>19367</v>
      </c>
      <c r="AF68" s="262">
        <f t="shared" si="8"/>
        <v>53876</v>
      </c>
      <c r="AG68" s="262">
        <f t="shared" si="9"/>
        <v>6825</v>
      </c>
      <c r="AH68" s="199">
        <f t="shared" si="10"/>
        <v>5460</v>
      </c>
      <c r="AI68" s="209">
        <f t="shared" si="4"/>
        <v>0.52235150030618493</v>
      </c>
      <c r="AJ68" s="199">
        <f t="shared" si="11"/>
        <v>5118.75</v>
      </c>
      <c r="AK68" s="209">
        <f t="shared" si="5"/>
        <v>0.5522045315370484</v>
      </c>
      <c r="AM68" s="210" t="b">
        <f t="shared" si="12"/>
        <v>0</v>
      </c>
      <c r="AN68" s="210" t="b">
        <f t="shared" si="20"/>
        <v>0</v>
      </c>
      <c r="AO68" s="211">
        <f t="shared" si="13"/>
        <v>62</v>
      </c>
      <c r="AP68" s="222">
        <f t="shared" si="14"/>
        <v>74648</v>
      </c>
      <c r="AQ68" s="178">
        <v>39</v>
      </c>
      <c r="AR68" s="212">
        <v>0</v>
      </c>
      <c r="AS68" s="203">
        <f t="shared" si="6"/>
        <v>0</v>
      </c>
      <c r="AT68" s="178">
        <v>39</v>
      </c>
      <c r="AU68" s="217">
        <f t="shared" si="7"/>
        <v>5460</v>
      </c>
      <c r="AV68" s="217">
        <f t="shared" si="15"/>
        <v>0</v>
      </c>
      <c r="AW68" s="213">
        <v>0</v>
      </c>
      <c r="AY68" s="179">
        <v>100038</v>
      </c>
      <c r="AZ68" s="214" t="s">
        <v>629</v>
      </c>
      <c r="BA68" s="232">
        <v>10650</v>
      </c>
      <c r="BB68" s="266">
        <f t="shared" si="17"/>
        <v>10650</v>
      </c>
      <c r="BC68" s="215">
        <f t="shared" si="18"/>
        <v>2023.5</v>
      </c>
      <c r="BD68" s="215">
        <f t="shared" si="19"/>
        <v>0</v>
      </c>
    </row>
    <row r="69" spans="1:56" s="181" customFormat="1" ht="18.75" customHeight="1">
      <c r="A69" s="178">
        <v>40</v>
      </c>
      <c r="B69" s="179" t="s">
        <v>200</v>
      </c>
      <c r="C69" s="178" t="s">
        <v>369</v>
      </c>
      <c r="D69" s="263">
        <v>9251</v>
      </c>
      <c r="E69" s="263">
        <v>20172</v>
      </c>
      <c r="F69" s="263">
        <v>22961</v>
      </c>
      <c r="G69" s="263">
        <v>11938</v>
      </c>
      <c r="H69" s="263">
        <v>9141</v>
      </c>
      <c r="I69" s="263">
        <v>16753</v>
      </c>
      <c r="J69" s="263">
        <v>25619</v>
      </c>
      <c r="K69" s="263">
        <v>57497</v>
      </c>
      <c r="L69" s="263">
        <v>14955</v>
      </c>
      <c r="M69" s="263">
        <v>20501</v>
      </c>
      <c r="N69" s="263">
        <v>5264</v>
      </c>
      <c r="O69" s="263">
        <v>18336</v>
      </c>
      <c r="P69" s="263">
        <v>14820</v>
      </c>
      <c r="Q69" s="263">
        <v>16544</v>
      </c>
      <c r="R69" s="263">
        <v>13278</v>
      </c>
      <c r="S69" s="263">
        <v>14305</v>
      </c>
      <c r="T69" s="263">
        <v>22552</v>
      </c>
      <c r="U69" s="263">
        <v>16527</v>
      </c>
      <c r="V69" s="263">
        <v>12817</v>
      </c>
      <c r="W69" s="263">
        <v>12366</v>
      </c>
      <c r="X69" s="263">
        <v>24181</v>
      </c>
      <c r="Y69" s="263">
        <v>9890</v>
      </c>
      <c r="Z69" s="263">
        <v>15605</v>
      </c>
      <c r="AA69" s="263">
        <v>26956</v>
      </c>
      <c r="AB69" s="263">
        <v>16907</v>
      </c>
      <c r="AC69" s="263">
        <v>17036</v>
      </c>
      <c r="AD69" s="263">
        <v>10667</v>
      </c>
      <c r="AF69" s="262">
        <f t="shared" si="8"/>
        <v>57497</v>
      </c>
      <c r="AG69" s="262">
        <f t="shared" si="9"/>
        <v>5264</v>
      </c>
      <c r="AH69" s="199">
        <f t="shared" si="10"/>
        <v>4211.2</v>
      </c>
      <c r="AI69" s="209">
        <f t="shared" si="4"/>
        <v>0.79458562996926974</v>
      </c>
      <c r="AJ69" s="199">
        <f t="shared" si="11"/>
        <v>3948</v>
      </c>
      <c r="AK69" s="209">
        <f t="shared" si="5"/>
        <v>0.8074240280961904</v>
      </c>
      <c r="AM69" s="210" t="b">
        <f t="shared" si="12"/>
        <v>0</v>
      </c>
      <c r="AN69" s="210" t="b">
        <f t="shared" si="20"/>
        <v>0</v>
      </c>
      <c r="AO69" s="211">
        <f t="shared" si="13"/>
        <v>62</v>
      </c>
      <c r="AP69" s="222">
        <f t="shared" si="14"/>
        <v>74648</v>
      </c>
      <c r="AQ69" s="178">
        <v>40</v>
      </c>
      <c r="AR69" s="212">
        <v>0</v>
      </c>
      <c r="AS69" s="203">
        <f t="shared" si="6"/>
        <v>0</v>
      </c>
      <c r="AT69" s="178">
        <v>40</v>
      </c>
      <c r="AU69" s="217">
        <f t="shared" si="7"/>
        <v>4211.2</v>
      </c>
      <c r="AV69" s="217">
        <f t="shared" si="15"/>
        <v>0</v>
      </c>
      <c r="AW69" s="213">
        <v>0</v>
      </c>
      <c r="AY69" s="179"/>
      <c r="AZ69" s="214" t="s">
        <v>703</v>
      </c>
      <c r="BA69" s="232">
        <v>10650</v>
      </c>
      <c r="BB69" s="266">
        <f t="shared" si="17"/>
        <v>10650</v>
      </c>
      <c r="BC69" s="215">
        <f t="shared" si="18"/>
        <v>2023.5</v>
      </c>
      <c r="BD69" s="215">
        <f t="shared" si="19"/>
        <v>0</v>
      </c>
    </row>
    <row r="70" spans="1:56" s="181" customFormat="1" ht="18.75" customHeight="1">
      <c r="A70" s="178">
        <v>41</v>
      </c>
      <c r="B70" s="179" t="s">
        <v>201</v>
      </c>
      <c r="C70" s="178" t="s">
        <v>369</v>
      </c>
      <c r="D70" s="263">
        <v>2841</v>
      </c>
      <c r="E70" s="263">
        <v>7246</v>
      </c>
      <c r="F70" s="263">
        <v>6136</v>
      </c>
      <c r="G70" s="263">
        <v>4025</v>
      </c>
      <c r="H70" s="263">
        <v>2875</v>
      </c>
      <c r="I70" s="263">
        <v>5864</v>
      </c>
      <c r="J70" s="263">
        <v>7022</v>
      </c>
      <c r="K70" s="263">
        <v>20436</v>
      </c>
      <c r="L70" s="263">
        <v>4551</v>
      </c>
      <c r="M70" s="263">
        <v>5983</v>
      </c>
      <c r="N70" s="263">
        <v>1996</v>
      </c>
      <c r="O70" s="263">
        <v>4811</v>
      </c>
      <c r="P70" s="263">
        <v>5056</v>
      </c>
      <c r="Q70" s="263">
        <v>5790</v>
      </c>
      <c r="R70" s="263">
        <v>11355</v>
      </c>
      <c r="S70" s="263">
        <v>4162</v>
      </c>
      <c r="T70" s="263">
        <v>6580</v>
      </c>
      <c r="U70" s="263">
        <v>5534</v>
      </c>
      <c r="V70" s="263">
        <v>4485</v>
      </c>
      <c r="W70" s="263">
        <v>4037</v>
      </c>
      <c r="X70" s="263">
        <v>7351</v>
      </c>
      <c r="Y70" s="263">
        <v>4402</v>
      </c>
      <c r="Z70" s="263">
        <v>2731</v>
      </c>
      <c r="AA70" s="263">
        <v>4535</v>
      </c>
      <c r="AB70" s="263">
        <v>5944</v>
      </c>
      <c r="AC70" s="263">
        <v>5964</v>
      </c>
      <c r="AD70" s="263">
        <v>7243</v>
      </c>
      <c r="AF70" s="262">
        <f t="shared" si="8"/>
        <v>20436</v>
      </c>
      <c r="AG70" s="262">
        <f t="shared" si="9"/>
        <v>1996</v>
      </c>
      <c r="AH70" s="199">
        <f t="shared" si="10"/>
        <v>1596.8</v>
      </c>
      <c r="AI70" s="209">
        <f t="shared" si="4"/>
        <v>0.7331104796924619</v>
      </c>
      <c r="AJ70" s="199">
        <f t="shared" si="11"/>
        <v>1497</v>
      </c>
      <c r="AK70" s="209">
        <f t="shared" si="5"/>
        <v>0.74979107471168316</v>
      </c>
      <c r="AM70" s="210" t="b">
        <f t="shared" si="12"/>
        <v>0</v>
      </c>
      <c r="AN70" s="210" t="b">
        <f t="shared" si="20"/>
        <v>0</v>
      </c>
      <c r="AO70" s="211">
        <f t="shared" si="13"/>
        <v>62</v>
      </c>
      <c r="AP70" s="222">
        <f t="shared" si="14"/>
        <v>74648</v>
      </c>
      <c r="AQ70" s="178">
        <v>41</v>
      </c>
      <c r="AR70" s="212">
        <v>0</v>
      </c>
      <c r="AS70" s="203">
        <f t="shared" si="6"/>
        <v>0</v>
      </c>
      <c r="AT70" s="178">
        <v>41</v>
      </c>
      <c r="AU70" s="217">
        <f t="shared" si="7"/>
        <v>1596.8</v>
      </c>
      <c r="AV70" s="217">
        <f t="shared" si="15"/>
        <v>0</v>
      </c>
      <c r="AW70" s="213">
        <v>0</v>
      </c>
      <c r="AY70" s="179">
        <v>130036</v>
      </c>
      <c r="AZ70" s="214" t="s">
        <v>539</v>
      </c>
      <c r="BA70" s="232">
        <v>5180</v>
      </c>
      <c r="BB70" s="266">
        <f t="shared" si="17"/>
        <v>5180</v>
      </c>
      <c r="BC70" s="215">
        <f t="shared" si="18"/>
        <v>984.2</v>
      </c>
      <c r="BD70" s="215">
        <f t="shared" si="19"/>
        <v>0</v>
      </c>
    </row>
    <row r="71" spans="1:56" s="181" customFormat="1" ht="18.75" customHeight="1">
      <c r="A71" s="178">
        <v>42</v>
      </c>
      <c r="B71" s="179" t="s">
        <v>202</v>
      </c>
      <c r="C71" s="178" t="s">
        <v>369</v>
      </c>
      <c r="D71" s="263">
        <v>3847</v>
      </c>
      <c r="E71" s="263">
        <v>7969</v>
      </c>
      <c r="F71" s="263">
        <v>6918</v>
      </c>
      <c r="G71" s="263">
        <v>4052</v>
      </c>
      <c r="H71" s="263">
        <v>3801</v>
      </c>
      <c r="I71" s="263">
        <v>5289</v>
      </c>
      <c r="J71" s="263">
        <v>7153</v>
      </c>
      <c r="K71" s="263">
        <v>38661</v>
      </c>
      <c r="L71" s="263">
        <v>4551</v>
      </c>
      <c r="M71" s="263">
        <v>6177</v>
      </c>
      <c r="N71" s="263">
        <v>3250</v>
      </c>
      <c r="O71" s="263">
        <v>7283</v>
      </c>
      <c r="P71" s="263">
        <v>6045</v>
      </c>
      <c r="Q71" s="263">
        <v>5225</v>
      </c>
      <c r="R71" s="263">
        <v>7095</v>
      </c>
      <c r="S71" s="263">
        <v>6243</v>
      </c>
      <c r="T71" s="263">
        <v>6796</v>
      </c>
      <c r="U71" s="263">
        <v>7336</v>
      </c>
      <c r="V71" s="263">
        <v>4047</v>
      </c>
      <c r="W71" s="263">
        <v>4051</v>
      </c>
      <c r="X71" s="263">
        <v>7351</v>
      </c>
      <c r="Y71" s="263">
        <v>5538</v>
      </c>
      <c r="Z71" s="263">
        <v>3902</v>
      </c>
      <c r="AA71" s="263">
        <v>6098</v>
      </c>
      <c r="AB71" s="263">
        <v>5332</v>
      </c>
      <c r="AC71" s="263">
        <v>5380</v>
      </c>
      <c r="AD71" s="263">
        <v>7386</v>
      </c>
      <c r="AF71" s="262">
        <f t="shared" si="8"/>
        <v>38661</v>
      </c>
      <c r="AG71" s="262">
        <f t="shared" si="9"/>
        <v>3250</v>
      </c>
      <c r="AH71" s="199">
        <f t="shared" si="10"/>
        <v>2600</v>
      </c>
      <c r="AI71" s="209">
        <f t="shared" si="4"/>
        <v>0.57908369758782574</v>
      </c>
      <c r="AJ71" s="199">
        <f t="shared" si="11"/>
        <v>2437.5</v>
      </c>
      <c r="AK71" s="209">
        <f t="shared" si="5"/>
        <v>0.6053909664885867</v>
      </c>
      <c r="AM71" s="210" t="b">
        <f t="shared" si="12"/>
        <v>0</v>
      </c>
      <c r="AN71" s="210" t="b">
        <f t="shared" si="20"/>
        <v>0</v>
      </c>
      <c r="AO71" s="211">
        <f t="shared" si="13"/>
        <v>62</v>
      </c>
      <c r="AP71" s="222">
        <f t="shared" si="14"/>
        <v>74648</v>
      </c>
      <c r="AQ71" s="178">
        <v>42</v>
      </c>
      <c r="AR71" s="212">
        <v>0</v>
      </c>
      <c r="AS71" s="203">
        <f t="shared" si="6"/>
        <v>0</v>
      </c>
      <c r="AT71" s="178">
        <v>42</v>
      </c>
      <c r="AU71" s="217">
        <f t="shared" si="7"/>
        <v>2600</v>
      </c>
      <c r="AV71" s="217">
        <f t="shared" si="15"/>
        <v>0</v>
      </c>
      <c r="AW71" s="213">
        <v>0</v>
      </c>
      <c r="AY71" s="179">
        <v>170001</v>
      </c>
      <c r="AZ71" s="214" t="s">
        <v>540</v>
      </c>
      <c r="BA71" s="232">
        <v>5580</v>
      </c>
      <c r="BB71" s="266">
        <f t="shared" si="17"/>
        <v>5580</v>
      </c>
      <c r="BC71" s="215">
        <f t="shared" si="18"/>
        <v>1060.2</v>
      </c>
      <c r="BD71" s="215">
        <f t="shared" si="19"/>
        <v>0</v>
      </c>
    </row>
    <row r="72" spans="1:56" s="181" customFormat="1" ht="18.75" customHeight="1">
      <c r="A72" s="178">
        <v>43</v>
      </c>
      <c r="B72" s="179" t="s">
        <v>50</v>
      </c>
      <c r="C72" s="178" t="s">
        <v>369</v>
      </c>
      <c r="D72" s="263">
        <v>12488</v>
      </c>
      <c r="E72" s="263">
        <v>13085</v>
      </c>
      <c r="F72" s="263">
        <v>9220</v>
      </c>
      <c r="G72" s="263">
        <v>15493</v>
      </c>
      <c r="H72" s="263">
        <v>12638</v>
      </c>
      <c r="I72" s="263">
        <v>15700</v>
      </c>
      <c r="J72" s="263">
        <v>29910</v>
      </c>
      <c r="K72" s="263">
        <v>22294</v>
      </c>
      <c r="L72" s="263">
        <v>11053</v>
      </c>
      <c r="M72" s="263">
        <v>8231</v>
      </c>
      <c r="N72" s="263">
        <v>16749</v>
      </c>
      <c r="O72" s="263">
        <v>10404</v>
      </c>
      <c r="P72" s="263">
        <v>16540</v>
      </c>
      <c r="Q72" s="263">
        <v>15505</v>
      </c>
      <c r="R72" s="263">
        <v>16678</v>
      </c>
      <c r="S72" s="263">
        <v>15086</v>
      </c>
      <c r="T72" s="263">
        <v>13265</v>
      </c>
      <c r="U72" s="263">
        <v>14652</v>
      </c>
      <c r="V72" s="263">
        <v>12012</v>
      </c>
      <c r="W72" s="263">
        <v>12211</v>
      </c>
      <c r="X72" s="263">
        <v>9801</v>
      </c>
      <c r="Y72" s="263">
        <v>9838</v>
      </c>
      <c r="Z72" s="263">
        <v>4681</v>
      </c>
      <c r="AA72" s="263">
        <v>11826</v>
      </c>
      <c r="AB72" s="263">
        <v>15892</v>
      </c>
      <c r="AC72" s="263">
        <v>15967</v>
      </c>
      <c r="AD72" s="263">
        <v>15015</v>
      </c>
      <c r="AF72" s="262">
        <f t="shared" si="8"/>
        <v>29910</v>
      </c>
      <c r="AG72" s="262">
        <f t="shared" si="9"/>
        <v>4681</v>
      </c>
      <c r="AH72" s="199">
        <f t="shared" si="10"/>
        <v>3744.8</v>
      </c>
      <c r="AI72" s="209">
        <f t="shared" si="4"/>
        <v>0.5450370550358401</v>
      </c>
      <c r="AJ72" s="199">
        <f t="shared" si="11"/>
        <v>3510.75</v>
      </c>
      <c r="AK72" s="209">
        <f t="shared" si="5"/>
        <v>0.57347223909610012</v>
      </c>
      <c r="AM72" s="210" t="b">
        <f t="shared" si="12"/>
        <v>0</v>
      </c>
      <c r="AN72" s="210" t="b">
        <f t="shared" si="20"/>
        <v>0</v>
      </c>
      <c r="AO72" s="211">
        <f t="shared" si="13"/>
        <v>62</v>
      </c>
      <c r="AP72" s="222">
        <f t="shared" si="14"/>
        <v>74648</v>
      </c>
      <c r="AQ72" s="178">
        <v>43</v>
      </c>
      <c r="AR72" s="212">
        <v>0</v>
      </c>
      <c r="AS72" s="203">
        <f t="shared" si="6"/>
        <v>0</v>
      </c>
      <c r="AT72" s="178">
        <v>43</v>
      </c>
      <c r="AU72" s="217">
        <f t="shared" si="7"/>
        <v>3744.8</v>
      </c>
      <c r="AV72" s="217">
        <f t="shared" si="15"/>
        <v>0</v>
      </c>
      <c r="AW72" s="213">
        <v>0</v>
      </c>
      <c r="AY72" s="179">
        <v>250003</v>
      </c>
      <c r="AZ72" s="214" t="s">
        <v>541</v>
      </c>
      <c r="BA72" s="232">
        <v>8440</v>
      </c>
      <c r="BB72" s="266">
        <f t="shared" si="17"/>
        <v>8440</v>
      </c>
      <c r="BC72" s="215">
        <f t="shared" si="18"/>
        <v>1603.6</v>
      </c>
      <c r="BD72" s="215">
        <f t="shared" si="19"/>
        <v>0</v>
      </c>
    </row>
    <row r="73" spans="1:56" s="181" customFormat="1" ht="18.75" customHeight="1">
      <c r="A73" s="178">
        <v>44</v>
      </c>
      <c r="B73" s="179" t="s">
        <v>380</v>
      </c>
      <c r="C73" s="178" t="s">
        <v>369</v>
      </c>
      <c r="D73" s="263">
        <v>27747</v>
      </c>
      <c r="E73" s="263">
        <v>34603</v>
      </c>
      <c r="F73" s="263">
        <v>25066</v>
      </c>
      <c r="G73" s="263">
        <v>24814</v>
      </c>
      <c r="H73" s="263">
        <v>27418</v>
      </c>
      <c r="I73" s="263">
        <v>45863</v>
      </c>
      <c r="J73" s="263">
        <v>40314</v>
      </c>
      <c r="K73" s="263">
        <v>107062</v>
      </c>
      <c r="L73" s="263">
        <v>24709</v>
      </c>
      <c r="M73" s="263">
        <v>22381</v>
      </c>
      <c r="N73" s="263">
        <v>20279</v>
      </c>
      <c r="O73" s="263">
        <v>36673</v>
      </c>
      <c r="P73" s="263">
        <v>36657</v>
      </c>
      <c r="Q73" s="263">
        <v>45292</v>
      </c>
      <c r="R73" s="263">
        <v>29630</v>
      </c>
      <c r="S73" s="263">
        <v>37453</v>
      </c>
      <c r="T73" s="263">
        <v>31329</v>
      </c>
      <c r="U73" s="263">
        <v>37201</v>
      </c>
      <c r="V73" s="263">
        <v>35082</v>
      </c>
      <c r="W73" s="263">
        <v>26611</v>
      </c>
      <c r="X73" s="263">
        <v>69253</v>
      </c>
      <c r="Y73" s="263">
        <v>30064</v>
      </c>
      <c r="Z73" s="263">
        <v>28285</v>
      </c>
      <c r="AA73" s="263">
        <v>30703</v>
      </c>
      <c r="AB73" s="263">
        <v>46466</v>
      </c>
      <c r="AC73" s="263">
        <v>46637</v>
      </c>
      <c r="AD73" s="263">
        <v>40382</v>
      </c>
      <c r="AF73" s="262">
        <f t="shared" si="8"/>
        <v>107062</v>
      </c>
      <c r="AG73" s="262">
        <f t="shared" si="9"/>
        <v>20279</v>
      </c>
      <c r="AH73" s="199">
        <f t="shared" si="10"/>
        <v>16223.2</v>
      </c>
      <c r="AI73" s="209">
        <f t="shared" si="4"/>
        <v>0.27513515928689514</v>
      </c>
      <c r="AJ73" s="199">
        <f t="shared" si="11"/>
        <v>15209.25</v>
      </c>
      <c r="AK73" s="209">
        <f t="shared" si="5"/>
        <v>0.32043921183146418</v>
      </c>
      <c r="AM73" s="210" t="b">
        <f t="shared" si="12"/>
        <v>0</v>
      </c>
      <c r="AN73" s="210" t="b">
        <f t="shared" si="20"/>
        <v>0</v>
      </c>
      <c r="AO73" s="211">
        <f t="shared" si="13"/>
        <v>62</v>
      </c>
      <c r="AP73" s="222">
        <f t="shared" si="14"/>
        <v>74648</v>
      </c>
      <c r="AQ73" s="178">
        <v>44</v>
      </c>
      <c r="AR73" s="212">
        <v>0</v>
      </c>
      <c r="AS73" s="203">
        <f t="shared" si="6"/>
        <v>0</v>
      </c>
      <c r="AT73" s="178">
        <v>44</v>
      </c>
      <c r="AU73" s="217">
        <f t="shared" si="7"/>
        <v>16223.2</v>
      </c>
      <c r="AV73" s="217">
        <f t="shared" si="15"/>
        <v>0</v>
      </c>
      <c r="AW73" s="213">
        <v>0</v>
      </c>
      <c r="AY73" s="179">
        <v>100010</v>
      </c>
      <c r="AZ73" s="214" t="s">
        <v>630</v>
      </c>
      <c r="BA73" s="232">
        <v>20380</v>
      </c>
      <c r="BB73" s="266">
        <f t="shared" si="17"/>
        <v>20380</v>
      </c>
      <c r="BC73" s="215">
        <f t="shared" si="18"/>
        <v>3872.2</v>
      </c>
      <c r="BD73" s="215">
        <f t="shared" si="19"/>
        <v>0</v>
      </c>
    </row>
    <row r="74" spans="1:56" s="181" customFormat="1" ht="18.75" customHeight="1">
      <c r="A74" s="178">
        <v>45</v>
      </c>
      <c r="B74" s="179" t="s">
        <v>51</v>
      </c>
      <c r="C74" s="178" t="s">
        <v>369</v>
      </c>
      <c r="D74" s="263">
        <v>9882</v>
      </c>
      <c r="E74" s="263">
        <v>15195</v>
      </c>
      <c r="F74" s="263">
        <v>11127</v>
      </c>
      <c r="G74" s="263">
        <v>12181</v>
      </c>
      <c r="H74" s="263">
        <v>10000</v>
      </c>
      <c r="I74" s="263">
        <v>17419</v>
      </c>
      <c r="J74" s="263">
        <v>17947</v>
      </c>
      <c r="K74" s="263">
        <v>79885</v>
      </c>
      <c r="L74" s="263">
        <v>18207</v>
      </c>
      <c r="M74" s="263">
        <v>9935</v>
      </c>
      <c r="N74" s="263">
        <v>8449</v>
      </c>
      <c r="O74" s="263">
        <v>17426</v>
      </c>
      <c r="P74" s="263">
        <v>15040</v>
      </c>
      <c r="Q74" s="263">
        <v>17203</v>
      </c>
      <c r="R74" s="263">
        <v>17159</v>
      </c>
      <c r="S74" s="263">
        <v>14175</v>
      </c>
      <c r="T74" s="263">
        <v>19312</v>
      </c>
      <c r="U74" s="263">
        <v>15447</v>
      </c>
      <c r="V74" s="263">
        <v>13326</v>
      </c>
      <c r="W74" s="263">
        <v>11549</v>
      </c>
      <c r="X74" s="263">
        <v>24181</v>
      </c>
      <c r="Y74" s="263">
        <v>13305</v>
      </c>
      <c r="Z74" s="263">
        <v>11705</v>
      </c>
      <c r="AA74" s="263">
        <v>13762</v>
      </c>
      <c r="AB74" s="263">
        <v>17621</v>
      </c>
      <c r="AC74" s="263">
        <v>17715</v>
      </c>
      <c r="AD74" s="263">
        <v>17137</v>
      </c>
      <c r="AF74" s="262">
        <f t="shared" si="8"/>
        <v>79885</v>
      </c>
      <c r="AG74" s="262">
        <f t="shared" si="9"/>
        <v>8449</v>
      </c>
      <c r="AH74" s="199">
        <f t="shared" si="10"/>
        <v>6759.2</v>
      </c>
      <c r="AI74" s="209">
        <f t="shared" si="4"/>
        <v>0.3196577755410166</v>
      </c>
      <c r="AJ74" s="199">
        <f t="shared" si="11"/>
        <v>6336.75</v>
      </c>
      <c r="AK74" s="209">
        <f t="shared" si="5"/>
        <v>0.36217916456970312</v>
      </c>
      <c r="AM74" s="210" t="b">
        <f t="shared" si="12"/>
        <v>0</v>
      </c>
      <c r="AN74" s="210" t="b">
        <f t="shared" si="20"/>
        <v>0</v>
      </c>
      <c r="AO74" s="211">
        <f t="shared" si="13"/>
        <v>62</v>
      </c>
      <c r="AP74" s="222">
        <f t="shared" si="14"/>
        <v>74648</v>
      </c>
      <c r="AQ74" s="178">
        <v>45</v>
      </c>
      <c r="AR74" s="212">
        <v>1</v>
      </c>
      <c r="AS74" s="203">
        <f t="shared" si="6"/>
        <v>8449</v>
      </c>
      <c r="AT74" s="178">
        <v>45</v>
      </c>
      <c r="AU74" s="217">
        <f t="shared" si="7"/>
        <v>6759.2</v>
      </c>
      <c r="AV74" s="217">
        <f t="shared" si="15"/>
        <v>6759.2</v>
      </c>
      <c r="AW74" s="213">
        <v>0</v>
      </c>
      <c r="AY74" s="179">
        <v>100008</v>
      </c>
      <c r="AZ74" s="214" t="s">
        <v>631</v>
      </c>
      <c r="BA74" s="232">
        <v>9150</v>
      </c>
      <c r="BB74" s="266">
        <f t="shared" si="17"/>
        <v>9150</v>
      </c>
      <c r="BC74" s="215">
        <f t="shared" si="18"/>
        <v>1738.5</v>
      </c>
      <c r="BD74" s="215">
        <f t="shared" si="19"/>
        <v>10888.5</v>
      </c>
    </row>
    <row r="75" spans="1:56" s="181" customFormat="1" ht="18.75" customHeight="1">
      <c r="A75" s="178">
        <v>46</v>
      </c>
      <c r="B75" s="179" t="s">
        <v>52</v>
      </c>
      <c r="C75" s="178" t="s">
        <v>369</v>
      </c>
      <c r="D75" s="263">
        <v>10769</v>
      </c>
      <c r="E75" s="263">
        <v>15957</v>
      </c>
      <c r="F75" s="263">
        <v>12396</v>
      </c>
      <c r="G75" s="263">
        <v>13772</v>
      </c>
      <c r="H75" s="263">
        <v>10643</v>
      </c>
      <c r="I75" s="263">
        <v>17419</v>
      </c>
      <c r="J75" s="263">
        <v>18336</v>
      </c>
      <c r="K75" s="263">
        <v>89219</v>
      </c>
      <c r="L75" s="263">
        <v>18207</v>
      </c>
      <c r="M75" s="263">
        <v>11067</v>
      </c>
      <c r="N75" s="263">
        <v>8449</v>
      </c>
      <c r="O75" s="263">
        <v>17816</v>
      </c>
      <c r="P75" s="263">
        <v>15877</v>
      </c>
      <c r="Q75" s="263">
        <v>17203</v>
      </c>
      <c r="R75" s="263">
        <v>15311</v>
      </c>
      <c r="S75" s="263">
        <v>14434</v>
      </c>
      <c r="T75" s="263">
        <v>19312</v>
      </c>
      <c r="U75" s="263">
        <v>15447</v>
      </c>
      <c r="V75" s="263">
        <v>13326</v>
      </c>
      <c r="W75" s="263">
        <v>12056</v>
      </c>
      <c r="X75" s="263">
        <v>25148</v>
      </c>
      <c r="Y75" s="263">
        <v>15478</v>
      </c>
      <c r="Z75" s="263">
        <v>11705</v>
      </c>
      <c r="AA75" s="263">
        <v>14633</v>
      </c>
      <c r="AB75" s="263">
        <v>17582</v>
      </c>
      <c r="AC75" s="263">
        <v>17715</v>
      </c>
      <c r="AD75" s="263">
        <v>17910</v>
      </c>
      <c r="AF75" s="262">
        <f t="shared" si="8"/>
        <v>89219</v>
      </c>
      <c r="AG75" s="262">
        <f t="shared" si="9"/>
        <v>8449</v>
      </c>
      <c r="AH75" s="199">
        <f t="shared" si="10"/>
        <v>6759.2</v>
      </c>
      <c r="AI75" s="209">
        <f t="shared" si="4"/>
        <v>0.38924731182795702</v>
      </c>
      <c r="AJ75" s="199">
        <f t="shared" si="11"/>
        <v>6336.75</v>
      </c>
      <c r="AK75" s="209">
        <f t="shared" si="5"/>
        <v>0.42741935483870963</v>
      </c>
      <c r="AM75" s="210" t="b">
        <f t="shared" si="12"/>
        <v>0</v>
      </c>
      <c r="AN75" s="210" t="b">
        <f t="shared" si="20"/>
        <v>0</v>
      </c>
      <c r="AO75" s="211">
        <f t="shared" si="13"/>
        <v>62</v>
      </c>
      <c r="AP75" s="222">
        <f t="shared" si="14"/>
        <v>74648</v>
      </c>
      <c r="AQ75" s="178">
        <v>46</v>
      </c>
      <c r="AR75" s="212">
        <v>0</v>
      </c>
      <c r="AS75" s="203">
        <f t="shared" si="6"/>
        <v>0</v>
      </c>
      <c r="AT75" s="178">
        <v>46</v>
      </c>
      <c r="AU75" s="217">
        <f t="shared" si="7"/>
        <v>6759.2</v>
      </c>
      <c r="AV75" s="217">
        <f t="shared" si="15"/>
        <v>0</v>
      </c>
      <c r="AW75" s="213">
        <v>0</v>
      </c>
      <c r="AY75" s="179">
        <v>100013</v>
      </c>
      <c r="AZ75" s="214" t="s">
        <v>790</v>
      </c>
      <c r="BA75" s="232">
        <v>10100</v>
      </c>
      <c r="BB75" s="266">
        <f t="shared" si="17"/>
        <v>10100</v>
      </c>
      <c r="BC75" s="215">
        <f t="shared" si="18"/>
        <v>1919</v>
      </c>
      <c r="BD75" s="215">
        <f t="shared" si="19"/>
        <v>0</v>
      </c>
    </row>
    <row r="76" spans="1:56" s="181" customFormat="1" ht="18.75" customHeight="1">
      <c r="A76" s="178">
        <v>47</v>
      </c>
      <c r="B76" s="179" t="s">
        <v>53</v>
      </c>
      <c r="C76" s="178" t="s">
        <v>369</v>
      </c>
      <c r="D76" s="263">
        <v>48839</v>
      </c>
      <c r="E76" s="263">
        <v>58716</v>
      </c>
      <c r="F76" s="263">
        <v>49675</v>
      </c>
      <c r="G76" s="263">
        <v>90306</v>
      </c>
      <c r="H76" s="263">
        <v>49424</v>
      </c>
      <c r="I76" s="263">
        <v>71834</v>
      </c>
      <c r="J76" s="263">
        <v>58521</v>
      </c>
      <c r="K76" s="263">
        <v>71525</v>
      </c>
      <c r="L76" s="263">
        <v>29910</v>
      </c>
      <c r="M76" s="263">
        <v>53552</v>
      </c>
      <c r="N76" s="263">
        <v>15643</v>
      </c>
      <c r="O76" s="263">
        <v>52278</v>
      </c>
      <c r="P76" s="263">
        <v>91986</v>
      </c>
      <c r="Q76" s="263">
        <v>70940</v>
      </c>
      <c r="R76" s="263">
        <v>58441</v>
      </c>
      <c r="S76" s="263">
        <v>68014</v>
      </c>
      <c r="T76" s="263">
        <v>58907</v>
      </c>
      <c r="U76" s="263">
        <v>88804</v>
      </c>
      <c r="V76" s="263">
        <v>54949</v>
      </c>
      <c r="W76" s="263">
        <v>56346</v>
      </c>
      <c r="X76" s="263">
        <v>58034</v>
      </c>
      <c r="Y76" s="263">
        <v>45023</v>
      </c>
      <c r="Z76" s="263">
        <v>48768</v>
      </c>
      <c r="AA76" s="263">
        <v>61753</v>
      </c>
      <c r="AB76" s="263">
        <v>72474</v>
      </c>
      <c r="AC76" s="263">
        <v>73049</v>
      </c>
      <c r="AD76" s="263">
        <v>56549</v>
      </c>
      <c r="AF76" s="262">
        <f t="shared" si="8"/>
        <v>91986</v>
      </c>
      <c r="AG76" s="262">
        <f t="shared" si="9"/>
        <v>15643</v>
      </c>
      <c r="AH76" s="199">
        <f t="shared" si="10"/>
        <v>12514.4</v>
      </c>
      <c r="AI76" s="209">
        <f t="shared" si="4"/>
        <v>0.76631311622348375</v>
      </c>
      <c r="AJ76" s="199">
        <f t="shared" si="11"/>
        <v>11732.25</v>
      </c>
      <c r="AK76" s="209">
        <f t="shared" si="5"/>
        <v>0.78091854645951597</v>
      </c>
      <c r="AM76" s="210" t="b">
        <f t="shared" si="12"/>
        <v>0</v>
      </c>
      <c r="AN76" s="210" t="b">
        <f t="shared" si="20"/>
        <v>0</v>
      </c>
      <c r="AO76" s="211">
        <f t="shared" si="13"/>
        <v>62</v>
      </c>
      <c r="AP76" s="222">
        <f t="shared" si="14"/>
        <v>74648</v>
      </c>
      <c r="AQ76" s="178">
        <v>47</v>
      </c>
      <c r="AR76" s="212">
        <v>0</v>
      </c>
      <c r="AS76" s="203">
        <f t="shared" si="6"/>
        <v>0</v>
      </c>
      <c r="AT76" s="178">
        <v>47</v>
      </c>
      <c r="AU76" s="217">
        <f t="shared" si="7"/>
        <v>12514.4</v>
      </c>
      <c r="AV76" s="217">
        <f t="shared" si="15"/>
        <v>0</v>
      </c>
      <c r="AW76" s="213">
        <v>0</v>
      </c>
      <c r="AY76" s="179" t="s">
        <v>704</v>
      </c>
      <c r="AZ76" s="214" t="s">
        <v>705</v>
      </c>
      <c r="BA76" s="232"/>
      <c r="BB76" s="266">
        <f t="shared" si="17"/>
        <v>0</v>
      </c>
      <c r="BC76" s="215">
        <f t="shared" si="18"/>
        <v>0</v>
      </c>
      <c r="BD76" s="215">
        <f t="shared" si="19"/>
        <v>0</v>
      </c>
    </row>
    <row r="77" spans="1:56" s="181" customFormat="1" ht="18.75" customHeight="1">
      <c r="A77" s="178">
        <v>48</v>
      </c>
      <c r="B77" s="179" t="s">
        <v>54</v>
      </c>
      <c r="C77" s="178" t="s">
        <v>369</v>
      </c>
      <c r="D77" s="263">
        <v>45089</v>
      </c>
      <c r="E77" s="263">
        <v>64009</v>
      </c>
      <c r="F77" s="263">
        <v>57469</v>
      </c>
      <c r="G77" s="263">
        <v>89692</v>
      </c>
      <c r="H77" s="263">
        <v>44556</v>
      </c>
      <c r="I77" s="263">
        <v>80835</v>
      </c>
      <c r="J77" s="263">
        <v>68925</v>
      </c>
      <c r="K77" s="263">
        <v>247829</v>
      </c>
      <c r="L77" s="263">
        <v>45516</v>
      </c>
      <c r="M77" s="263">
        <v>66765</v>
      </c>
      <c r="N77" s="263">
        <v>35229</v>
      </c>
      <c r="O77" s="263">
        <v>61382</v>
      </c>
      <c r="P77" s="263">
        <v>85716</v>
      </c>
      <c r="Q77" s="263">
        <v>79829</v>
      </c>
      <c r="R77" s="263">
        <v>80496</v>
      </c>
      <c r="S77" s="263">
        <v>61511</v>
      </c>
      <c r="T77" s="263">
        <v>73441</v>
      </c>
      <c r="U77" s="263">
        <v>99495</v>
      </c>
      <c r="V77" s="263">
        <v>61834</v>
      </c>
      <c r="W77" s="263">
        <v>63585</v>
      </c>
      <c r="X77" s="263">
        <v>112579</v>
      </c>
      <c r="Y77" s="263">
        <v>39927</v>
      </c>
      <c r="Z77" s="263">
        <v>48768</v>
      </c>
      <c r="AA77" s="263">
        <v>68857</v>
      </c>
      <c r="AB77" s="263">
        <v>81915</v>
      </c>
      <c r="AC77" s="263">
        <v>82201</v>
      </c>
      <c r="AD77" s="263">
        <v>69955</v>
      </c>
      <c r="AF77" s="262">
        <f t="shared" si="8"/>
        <v>247829</v>
      </c>
      <c r="AG77" s="262">
        <f t="shared" si="9"/>
        <v>35229</v>
      </c>
      <c r="AH77" s="199">
        <f t="shared" si="10"/>
        <v>28183.200000000001</v>
      </c>
      <c r="AI77" s="209">
        <f t="shared" si="4"/>
        <v>0.57787463491350255</v>
      </c>
      <c r="AJ77" s="199">
        <f t="shared" si="11"/>
        <v>26421.75</v>
      </c>
      <c r="AK77" s="209">
        <f t="shared" si="5"/>
        <v>0.60425747023140874</v>
      </c>
      <c r="AM77" s="210" t="b">
        <f t="shared" si="12"/>
        <v>0</v>
      </c>
      <c r="AN77" s="210" t="b">
        <f t="shared" si="20"/>
        <v>0</v>
      </c>
      <c r="AO77" s="211">
        <f t="shared" si="13"/>
        <v>62</v>
      </c>
      <c r="AP77" s="222">
        <f t="shared" si="14"/>
        <v>74648</v>
      </c>
      <c r="AQ77" s="178">
        <v>48</v>
      </c>
      <c r="AR77" s="212">
        <v>10</v>
      </c>
      <c r="AS77" s="203">
        <f t="shared" si="6"/>
        <v>352290</v>
      </c>
      <c r="AT77" s="178">
        <v>48</v>
      </c>
      <c r="AU77" s="217">
        <f t="shared" si="7"/>
        <v>26421.75</v>
      </c>
      <c r="AV77" s="217">
        <f t="shared" si="15"/>
        <v>264217.5</v>
      </c>
      <c r="AW77" s="213">
        <v>0</v>
      </c>
      <c r="AY77" s="179">
        <v>100037</v>
      </c>
      <c r="AZ77" s="214" t="s">
        <v>632</v>
      </c>
      <c r="BA77" s="232">
        <v>56580</v>
      </c>
      <c r="BB77" s="266">
        <f t="shared" si="17"/>
        <v>56580</v>
      </c>
      <c r="BC77" s="215">
        <f t="shared" si="18"/>
        <v>10750.2</v>
      </c>
      <c r="BD77" s="215">
        <f t="shared" si="19"/>
        <v>673302</v>
      </c>
    </row>
    <row r="78" spans="1:56" s="181" customFormat="1" ht="18.75" customHeight="1">
      <c r="A78" s="178">
        <v>49</v>
      </c>
      <c r="B78" s="179" t="s">
        <v>55</v>
      </c>
      <c r="C78" s="178" t="s">
        <v>369</v>
      </c>
      <c r="D78" s="263">
        <v>23136</v>
      </c>
      <c r="E78" s="263">
        <v>31875</v>
      </c>
      <c r="F78" s="263">
        <v>23144</v>
      </c>
      <c r="G78" s="263">
        <v>26564</v>
      </c>
      <c r="H78" s="263">
        <v>23411</v>
      </c>
      <c r="I78" s="263">
        <v>31834</v>
      </c>
      <c r="J78" s="263">
        <v>36413</v>
      </c>
      <c r="K78" s="263">
        <v>107752</v>
      </c>
      <c r="L78" s="263">
        <v>23409</v>
      </c>
      <c r="M78" s="263">
        <v>20664</v>
      </c>
      <c r="N78" s="263">
        <v>19313</v>
      </c>
      <c r="O78" s="263">
        <v>32771</v>
      </c>
      <c r="P78" s="263">
        <v>31547</v>
      </c>
      <c r="Q78" s="263">
        <v>31436</v>
      </c>
      <c r="R78" s="263">
        <v>33152</v>
      </c>
      <c r="S78" s="263">
        <v>32901</v>
      </c>
      <c r="T78" s="263">
        <v>31329</v>
      </c>
      <c r="U78" s="263">
        <v>28228</v>
      </c>
      <c r="V78" s="263">
        <v>24351</v>
      </c>
      <c r="W78" s="263">
        <v>23364</v>
      </c>
      <c r="X78" s="263">
        <v>54744</v>
      </c>
      <c r="Y78" s="263">
        <v>23523</v>
      </c>
      <c r="Z78" s="263">
        <v>24383</v>
      </c>
      <c r="AA78" s="263">
        <v>25863</v>
      </c>
      <c r="AB78" s="263">
        <v>32264</v>
      </c>
      <c r="AC78" s="263">
        <v>32370</v>
      </c>
      <c r="AD78" s="263">
        <v>37460</v>
      </c>
      <c r="AF78" s="262">
        <f t="shared" si="8"/>
        <v>107752</v>
      </c>
      <c r="AG78" s="262">
        <f t="shared" si="9"/>
        <v>19313</v>
      </c>
      <c r="AH78" s="199">
        <f t="shared" si="10"/>
        <v>15450.4</v>
      </c>
      <c r="AI78" s="209">
        <f t="shared" si="4"/>
        <v>0.2523035230352304</v>
      </c>
      <c r="AJ78" s="199">
        <f t="shared" si="11"/>
        <v>14484.75</v>
      </c>
      <c r="AK78" s="209">
        <f t="shared" si="5"/>
        <v>0.29903455284552849</v>
      </c>
      <c r="AM78" s="210" t="b">
        <f t="shared" si="12"/>
        <v>0</v>
      </c>
      <c r="AN78" s="210" t="b">
        <f t="shared" si="20"/>
        <v>0</v>
      </c>
      <c r="AO78" s="211">
        <f t="shared" si="13"/>
        <v>62</v>
      </c>
      <c r="AP78" s="222">
        <f t="shared" si="14"/>
        <v>74648</v>
      </c>
      <c r="AQ78" s="178">
        <v>49</v>
      </c>
      <c r="AR78" s="212">
        <v>0</v>
      </c>
      <c r="AS78" s="203">
        <f t="shared" si="6"/>
        <v>0</v>
      </c>
      <c r="AT78" s="178">
        <v>49</v>
      </c>
      <c r="AU78" s="217">
        <f t="shared" si="7"/>
        <v>15450.4</v>
      </c>
      <c r="AV78" s="217">
        <f t="shared" si="15"/>
        <v>0</v>
      </c>
      <c r="AW78" s="213">
        <v>0</v>
      </c>
      <c r="AY78" s="179">
        <v>130038</v>
      </c>
      <c r="AZ78" s="214" t="s">
        <v>542</v>
      </c>
      <c r="BA78" s="232">
        <v>16360</v>
      </c>
      <c r="BB78" s="266">
        <f t="shared" si="17"/>
        <v>16360</v>
      </c>
      <c r="BC78" s="215">
        <f t="shared" si="18"/>
        <v>3108.4</v>
      </c>
      <c r="BD78" s="215">
        <f t="shared" si="19"/>
        <v>0</v>
      </c>
    </row>
    <row r="79" spans="1:56" s="181" customFormat="1" ht="18.75" customHeight="1">
      <c r="A79" s="178">
        <v>50</v>
      </c>
      <c r="B79" s="179" t="s">
        <v>203</v>
      </c>
      <c r="C79" s="178" t="s">
        <v>369</v>
      </c>
      <c r="D79" s="263">
        <v>9890</v>
      </c>
      <c r="E79" s="263">
        <v>19577</v>
      </c>
      <c r="F79" s="263">
        <v>16997</v>
      </c>
      <c r="G79" s="263">
        <v>19684</v>
      </c>
      <c r="H79" s="263">
        <v>9773</v>
      </c>
      <c r="I79" s="263">
        <v>16034</v>
      </c>
      <c r="J79" s="263">
        <v>22758</v>
      </c>
      <c r="K79" s="263">
        <v>105079</v>
      </c>
      <c r="L79" s="263">
        <v>19507</v>
      </c>
      <c r="M79" s="263">
        <v>15176</v>
      </c>
      <c r="N79" s="263">
        <v>7960</v>
      </c>
      <c r="O79" s="263">
        <v>18467</v>
      </c>
      <c r="P79" s="263">
        <v>17244</v>
      </c>
      <c r="Q79" s="263">
        <v>15833</v>
      </c>
      <c r="R79" s="263">
        <v>21074</v>
      </c>
      <c r="S79" s="263">
        <v>13915</v>
      </c>
      <c r="T79" s="263">
        <v>20027</v>
      </c>
      <c r="U79" s="263">
        <v>14218</v>
      </c>
      <c r="V79" s="263">
        <v>12265</v>
      </c>
      <c r="W79" s="263">
        <v>10890</v>
      </c>
      <c r="X79" s="263">
        <v>32887</v>
      </c>
      <c r="Y79" s="263">
        <v>9932</v>
      </c>
      <c r="Z79" s="263">
        <v>12094</v>
      </c>
      <c r="AA79" s="263">
        <v>17824</v>
      </c>
      <c r="AB79" s="263">
        <v>16256</v>
      </c>
      <c r="AC79" s="263">
        <v>16304</v>
      </c>
      <c r="AD79" s="263">
        <v>19677</v>
      </c>
      <c r="AF79" s="262">
        <f t="shared" si="8"/>
        <v>105079</v>
      </c>
      <c r="AG79" s="262">
        <f t="shared" si="9"/>
        <v>7960</v>
      </c>
      <c r="AH79" s="199">
        <f t="shared" si="10"/>
        <v>6368</v>
      </c>
      <c r="AI79" s="209">
        <f t="shared" si="4"/>
        <v>0.5803900896151819</v>
      </c>
      <c r="AJ79" s="199">
        <f t="shared" si="11"/>
        <v>5970</v>
      </c>
      <c r="AK79" s="209">
        <f t="shared" si="5"/>
        <v>0.60661570901423301</v>
      </c>
      <c r="AM79" s="210" t="b">
        <f t="shared" si="12"/>
        <v>0</v>
      </c>
      <c r="AN79" s="210" t="b">
        <f t="shared" si="20"/>
        <v>0</v>
      </c>
      <c r="AO79" s="211">
        <f t="shared" si="13"/>
        <v>62</v>
      </c>
      <c r="AP79" s="222">
        <f t="shared" si="14"/>
        <v>74648</v>
      </c>
      <c r="AQ79" s="178">
        <v>50</v>
      </c>
      <c r="AR79" s="212">
        <v>0</v>
      </c>
      <c r="AS79" s="203">
        <f t="shared" si="6"/>
        <v>0</v>
      </c>
      <c r="AT79" s="178">
        <v>50</v>
      </c>
      <c r="AU79" s="217">
        <f t="shared" si="7"/>
        <v>6368</v>
      </c>
      <c r="AV79" s="217">
        <f t="shared" si="15"/>
        <v>0</v>
      </c>
      <c r="AW79" s="213">
        <v>0</v>
      </c>
      <c r="AY79" s="179">
        <v>100036</v>
      </c>
      <c r="AZ79" s="214" t="s">
        <v>633</v>
      </c>
      <c r="BA79" s="232">
        <v>13300</v>
      </c>
      <c r="BB79" s="266">
        <f t="shared" si="17"/>
        <v>13300</v>
      </c>
      <c r="BC79" s="215">
        <f t="shared" si="18"/>
        <v>2527</v>
      </c>
      <c r="BD79" s="215">
        <f t="shared" si="19"/>
        <v>0</v>
      </c>
    </row>
    <row r="80" spans="1:56" s="181" customFormat="1" ht="18.75" customHeight="1">
      <c r="A80" s="178">
        <v>51</v>
      </c>
      <c r="B80" s="179" t="s">
        <v>56</v>
      </c>
      <c r="C80" s="178" t="s">
        <v>369</v>
      </c>
      <c r="D80" s="263">
        <v>22625</v>
      </c>
      <c r="E80" s="263">
        <v>30548</v>
      </c>
      <c r="F80" s="263">
        <v>46303</v>
      </c>
      <c r="G80" s="263">
        <v>23819</v>
      </c>
      <c r="H80" s="263">
        <v>22896</v>
      </c>
      <c r="I80" s="263">
        <v>35601</v>
      </c>
      <c r="J80" s="263">
        <v>35112</v>
      </c>
      <c r="K80" s="263">
        <v>89174</v>
      </c>
      <c r="L80" s="263">
        <v>22108</v>
      </c>
      <c r="M80" s="263">
        <v>41341</v>
      </c>
      <c r="N80" s="263">
        <v>6518</v>
      </c>
      <c r="O80" s="263">
        <v>31471</v>
      </c>
      <c r="P80" s="263">
        <v>26920</v>
      </c>
      <c r="Q80" s="263">
        <v>35158</v>
      </c>
      <c r="R80" s="263">
        <v>19781</v>
      </c>
      <c r="S80" s="263">
        <v>27569</v>
      </c>
      <c r="T80" s="263">
        <v>45476</v>
      </c>
      <c r="U80" s="263">
        <v>31569</v>
      </c>
      <c r="V80" s="263">
        <v>27233</v>
      </c>
      <c r="W80" s="263">
        <v>22227</v>
      </c>
      <c r="X80" s="263">
        <v>54744</v>
      </c>
      <c r="Y80" s="263">
        <v>22964</v>
      </c>
      <c r="Z80" s="263">
        <v>24969</v>
      </c>
      <c r="AA80" s="263">
        <v>25609</v>
      </c>
      <c r="AB80" s="263">
        <v>36062</v>
      </c>
      <c r="AC80" s="263">
        <v>36201</v>
      </c>
      <c r="AD80" s="263">
        <v>36579</v>
      </c>
      <c r="AF80" s="262">
        <f t="shared" si="8"/>
        <v>89174</v>
      </c>
      <c r="AG80" s="262">
        <f t="shared" si="9"/>
        <v>6518</v>
      </c>
      <c r="AH80" s="199">
        <f t="shared" si="10"/>
        <v>5214.3999999999996</v>
      </c>
      <c r="AI80" s="209">
        <f t="shared" si="4"/>
        <v>0.87386855663868801</v>
      </c>
      <c r="AJ80" s="199">
        <f t="shared" si="11"/>
        <v>4888.5</v>
      </c>
      <c r="AK80" s="209">
        <f t="shared" si="5"/>
        <v>0.88175177184876996</v>
      </c>
      <c r="AM80" s="210" t="b">
        <f t="shared" si="12"/>
        <v>0</v>
      </c>
      <c r="AN80" s="210" t="b">
        <f t="shared" si="20"/>
        <v>0</v>
      </c>
      <c r="AO80" s="211">
        <f t="shared" si="13"/>
        <v>62</v>
      </c>
      <c r="AP80" s="222">
        <f t="shared" si="14"/>
        <v>74648</v>
      </c>
      <c r="AQ80" s="178">
        <v>51</v>
      </c>
      <c r="AR80" s="212">
        <v>0</v>
      </c>
      <c r="AS80" s="203">
        <f t="shared" si="6"/>
        <v>0</v>
      </c>
      <c r="AT80" s="178">
        <v>51</v>
      </c>
      <c r="AU80" s="217">
        <f t="shared" si="7"/>
        <v>5214.3999999999996</v>
      </c>
      <c r="AV80" s="217">
        <f t="shared" si="15"/>
        <v>0</v>
      </c>
      <c r="AW80" s="213">
        <v>0</v>
      </c>
      <c r="AY80" s="179">
        <v>250001</v>
      </c>
      <c r="AZ80" s="214" t="s">
        <v>634</v>
      </c>
      <c r="BA80" s="232">
        <v>39740</v>
      </c>
      <c r="BB80" s="266">
        <f t="shared" si="17"/>
        <v>39740</v>
      </c>
      <c r="BC80" s="215">
        <f t="shared" si="18"/>
        <v>7550.6</v>
      </c>
      <c r="BD80" s="215">
        <f t="shared" si="19"/>
        <v>0</v>
      </c>
    </row>
    <row r="81" spans="1:56" s="181" customFormat="1" ht="18.75" customHeight="1">
      <c r="A81" s="178">
        <v>52</v>
      </c>
      <c r="B81" s="179" t="s">
        <v>381</v>
      </c>
      <c r="C81" s="178" t="s">
        <v>369</v>
      </c>
      <c r="D81" s="263">
        <v>9251</v>
      </c>
      <c r="E81" s="263">
        <v>14173</v>
      </c>
      <c r="F81" s="263">
        <v>11478</v>
      </c>
      <c r="G81" s="263">
        <v>9815</v>
      </c>
      <c r="H81" s="263">
        <v>9141</v>
      </c>
      <c r="I81" s="263">
        <v>17893</v>
      </c>
      <c r="J81" s="263">
        <v>21458</v>
      </c>
      <c r="K81" s="263">
        <v>69393</v>
      </c>
      <c r="L81" s="263">
        <v>20808</v>
      </c>
      <c r="M81" s="263">
        <v>10248</v>
      </c>
      <c r="N81" s="263">
        <v>7322</v>
      </c>
      <c r="O81" s="263">
        <v>15215</v>
      </c>
      <c r="P81" s="263">
        <v>13321</v>
      </c>
      <c r="Q81" s="263">
        <v>17673</v>
      </c>
      <c r="R81" s="263">
        <v>9423</v>
      </c>
      <c r="S81" s="263">
        <v>12485</v>
      </c>
      <c r="T81" s="263">
        <v>20808</v>
      </c>
      <c r="U81" s="263">
        <v>15869</v>
      </c>
      <c r="V81" s="263">
        <v>13689</v>
      </c>
      <c r="W81" s="263">
        <v>9986</v>
      </c>
      <c r="X81" s="263">
        <v>22246</v>
      </c>
      <c r="Y81" s="263">
        <v>9816</v>
      </c>
      <c r="Z81" s="263">
        <v>11705</v>
      </c>
      <c r="AA81" s="263">
        <v>13753</v>
      </c>
      <c r="AB81" s="263">
        <v>18128</v>
      </c>
      <c r="AC81" s="263">
        <v>18197</v>
      </c>
      <c r="AD81" s="263">
        <v>15827</v>
      </c>
      <c r="AF81" s="262">
        <f t="shared" si="8"/>
        <v>69393</v>
      </c>
      <c r="AG81" s="262">
        <f t="shared" si="9"/>
        <v>7322</v>
      </c>
      <c r="AH81" s="199">
        <f t="shared" si="10"/>
        <v>5857.6</v>
      </c>
      <c r="AI81" s="209">
        <f t="shared" si="4"/>
        <v>0.42841530054644805</v>
      </c>
      <c r="AJ81" s="199">
        <f t="shared" si="11"/>
        <v>5491.5</v>
      </c>
      <c r="AK81" s="209">
        <f t="shared" si="5"/>
        <v>0.46413934426229508</v>
      </c>
      <c r="AM81" s="210" t="b">
        <f t="shared" si="12"/>
        <v>0</v>
      </c>
      <c r="AN81" s="210" t="b">
        <f t="shared" si="20"/>
        <v>0</v>
      </c>
      <c r="AO81" s="211">
        <f t="shared" si="13"/>
        <v>62</v>
      </c>
      <c r="AP81" s="222">
        <f t="shared" si="14"/>
        <v>74648</v>
      </c>
      <c r="AQ81" s="178">
        <v>52</v>
      </c>
      <c r="AR81" s="212">
        <v>0</v>
      </c>
      <c r="AS81" s="203">
        <f t="shared" si="6"/>
        <v>0</v>
      </c>
      <c r="AT81" s="178">
        <v>52</v>
      </c>
      <c r="AU81" s="217">
        <f t="shared" si="7"/>
        <v>5857.6</v>
      </c>
      <c r="AV81" s="217">
        <f t="shared" si="15"/>
        <v>0</v>
      </c>
      <c r="AW81" s="213">
        <v>0</v>
      </c>
      <c r="AY81" s="179">
        <v>100018</v>
      </c>
      <c r="AZ81" s="214" t="s">
        <v>635</v>
      </c>
      <c r="BA81" s="232">
        <v>9580</v>
      </c>
      <c r="BB81" s="266">
        <f t="shared" si="17"/>
        <v>9580</v>
      </c>
      <c r="BC81" s="215">
        <f t="shared" si="18"/>
        <v>1820.2</v>
      </c>
      <c r="BD81" s="215">
        <f t="shared" si="19"/>
        <v>0</v>
      </c>
    </row>
    <row r="82" spans="1:56" s="181" customFormat="1" ht="18.75" customHeight="1">
      <c r="A82" s="178">
        <v>53</v>
      </c>
      <c r="B82" s="179" t="s">
        <v>382</v>
      </c>
      <c r="C82" s="178" t="s">
        <v>369</v>
      </c>
      <c r="D82" s="263">
        <v>44556</v>
      </c>
      <c r="E82" s="263">
        <v>69507</v>
      </c>
      <c r="F82" s="263">
        <v>44767</v>
      </c>
      <c r="G82" s="263">
        <v>56606</v>
      </c>
      <c r="H82" s="263">
        <v>45089</v>
      </c>
      <c r="I82" s="263">
        <v>90051</v>
      </c>
      <c r="J82" s="263">
        <v>104036</v>
      </c>
      <c r="K82" s="263">
        <v>325114</v>
      </c>
      <c r="L82" s="263">
        <v>91032</v>
      </c>
      <c r="M82" s="263">
        <v>48441</v>
      </c>
      <c r="N82" s="263">
        <v>30499</v>
      </c>
      <c r="O82" s="263">
        <v>67624</v>
      </c>
      <c r="P82" s="263">
        <v>66545</v>
      </c>
      <c r="Q82" s="263">
        <v>88930</v>
      </c>
      <c r="R82" s="263">
        <v>59067</v>
      </c>
      <c r="S82" s="263">
        <v>63983</v>
      </c>
      <c r="T82" s="263">
        <v>94413</v>
      </c>
      <c r="U82" s="263">
        <v>79853</v>
      </c>
      <c r="V82" s="263">
        <v>68883</v>
      </c>
      <c r="W82" s="263">
        <v>51068</v>
      </c>
      <c r="X82" s="263">
        <v>106394</v>
      </c>
      <c r="Y82" s="263">
        <v>11072</v>
      </c>
      <c r="Z82" s="263">
        <v>68274</v>
      </c>
      <c r="AA82" s="263">
        <v>56501</v>
      </c>
      <c r="AB82" s="263">
        <v>91292</v>
      </c>
      <c r="AC82" s="263">
        <v>91571</v>
      </c>
      <c r="AD82" s="263">
        <v>91032</v>
      </c>
      <c r="AF82" s="262">
        <f t="shared" si="8"/>
        <v>325114</v>
      </c>
      <c r="AG82" s="262">
        <f t="shared" si="9"/>
        <v>11072</v>
      </c>
      <c r="AH82" s="199">
        <f t="shared" si="10"/>
        <v>8857.6</v>
      </c>
      <c r="AI82" s="209">
        <f t="shared" si="4"/>
        <v>0.81714663198530169</v>
      </c>
      <c r="AJ82" s="199">
        <f t="shared" si="11"/>
        <v>8304</v>
      </c>
      <c r="AK82" s="209">
        <f t="shared" si="5"/>
        <v>0.82857496748622039</v>
      </c>
      <c r="AM82" s="210" t="b">
        <f t="shared" si="12"/>
        <v>0</v>
      </c>
      <c r="AN82" s="210" t="b">
        <f t="shared" si="20"/>
        <v>0</v>
      </c>
      <c r="AO82" s="211">
        <f t="shared" si="13"/>
        <v>62</v>
      </c>
      <c r="AP82" s="222">
        <f t="shared" si="14"/>
        <v>74648</v>
      </c>
      <c r="AQ82" s="178">
        <v>53</v>
      </c>
      <c r="AR82" s="212">
        <v>0</v>
      </c>
      <c r="AS82" s="203">
        <f t="shared" si="6"/>
        <v>0</v>
      </c>
      <c r="AT82" s="178">
        <v>53</v>
      </c>
      <c r="AU82" s="217">
        <f t="shared" si="7"/>
        <v>8857.6</v>
      </c>
      <c r="AV82" s="217">
        <f t="shared" si="15"/>
        <v>0</v>
      </c>
      <c r="AW82" s="213">
        <v>0</v>
      </c>
      <c r="AY82" s="179" t="s">
        <v>706</v>
      </c>
      <c r="AZ82" s="214" t="s">
        <v>707</v>
      </c>
      <c r="BA82" s="232">
        <v>45990</v>
      </c>
      <c r="BB82" s="266">
        <f t="shared" si="17"/>
        <v>45990</v>
      </c>
      <c r="BC82" s="215">
        <f t="shared" si="18"/>
        <v>8738.1</v>
      </c>
      <c r="BD82" s="215">
        <f t="shared" si="19"/>
        <v>0</v>
      </c>
    </row>
    <row r="83" spans="1:56" s="181" customFormat="1" ht="18.75" customHeight="1">
      <c r="A83" s="178">
        <v>54</v>
      </c>
      <c r="B83" s="179" t="s">
        <v>204</v>
      </c>
      <c r="C83" s="178" t="s">
        <v>369</v>
      </c>
      <c r="D83" s="263">
        <v>8518</v>
      </c>
      <c r="E83" s="263">
        <v>15149</v>
      </c>
      <c r="F83" s="263">
        <v>12370</v>
      </c>
      <c r="G83" s="263">
        <v>14097</v>
      </c>
      <c r="H83" s="263">
        <v>8416</v>
      </c>
      <c r="I83" s="263">
        <v>14659</v>
      </c>
      <c r="J83" s="263">
        <v>14305</v>
      </c>
      <c r="K83" s="263">
        <v>23791</v>
      </c>
      <c r="L83" s="263">
        <v>14305</v>
      </c>
      <c r="M83" s="263">
        <v>11743</v>
      </c>
      <c r="N83" s="263">
        <v>5788</v>
      </c>
      <c r="O83" s="263">
        <v>12745</v>
      </c>
      <c r="P83" s="263">
        <v>15767</v>
      </c>
      <c r="Q83" s="263">
        <v>14478</v>
      </c>
      <c r="R83" s="263">
        <v>12920</v>
      </c>
      <c r="S83" s="263">
        <v>11053</v>
      </c>
      <c r="T83" s="263">
        <v>15736</v>
      </c>
      <c r="U83" s="263">
        <v>19197</v>
      </c>
      <c r="V83" s="263">
        <v>11213</v>
      </c>
      <c r="W83" s="263">
        <v>7816</v>
      </c>
      <c r="X83" s="263">
        <v>8957</v>
      </c>
      <c r="Y83" s="263">
        <v>9945</v>
      </c>
      <c r="Z83" s="263">
        <v>9753</v>
      </c>
      <c r="AA83" s="263">
        <v>12682</v>
      </c>
      <c r="AB83" s="263">
        <v>14890</v>
      </c>
      <c r="AC83" s="263">
        <v>14907</v>
      </c>
      <c r="AD83" s="263">
        <v>14811</v>
      </c>
      <c r="AF83" s="262">
        <f t="shared" si="8"/>
        <v>23791</v>
      </c>
      <c r="AG83" s="262">
        <f t="shared" si="9"/>
        <v>5788</v>
      </c>
      <c r="AH83" s="199">
        <f t="shared" si="10"/>
        <v>4630.3999999999996</v>
      </c>
      <c r="AI83" s="209">
        <f t="shared" si="4"/>
        <v>0.60568849527378021</v>
      </c>
      <c r="AJ83" s="199">
        <f t="shared" si="11"/>
        <v>4341</v>
      </c>
      <c r="AK83" s="209">
        <f t="shared" si="5"/>
        <v>0.63033296431916885</v>
      </c>
      <c r="AM83" s="210" t="b">
        <f t="shared" si="12"/>
        <v>0</v>
      </c>
      <c r="AN83" s="210" t="b">
        <f t="shared" si="20"/>
        <v>0</v>
      </c>
      <c r="AO83" s="211">
        <f t="shared" si="13"/>
        <v>62</v>
      </c>
      <c r="AP83" s="222">
        <f t="shared" si="14"/>
        <v>74648</v>
      </c>
      <c r="AQ83" s="178">
        <v>54</v>
      </c>
      <c r="AR83" s="212">
        <v>5</v>
      </c>
      <c r="AS83" s="203">
        <f t="shared" si="6"/>
        <v>28940</v>
      </c>
      <c r="AT83" s="178">
        <v>54</v>
      </c>
      <c r="AU83" s="217">
        <f t="shared" si="7"/>
        <v>4630.3999999999996</v>
      </c>
      <c r="AV83" s="217">
        <f t="shared" si="15"/>
        <v>23152</v>
      </c>
      <c r="AW83" s="213">
        <v>0</v>
      </c>
      <c r="AY83" s="179">
        <v>100039</v>
      </c>
      <c r="AZ83" s="214" t="s">
        <v>636</v>
      </c>
      <c r="BA83" s="232">
        <v>10080</v>
      </c>
      <c r="BB83" s="266">
        <f t="shared" si="17"/>
        <v>10080</v>
      </c>
      <c r="BC83" s="215">
        <v>0</v>
      </c>
      <c r="BD83" s="215">
        <f t="shared" si="19"/>
        <v>50400</v>
      </c>
    </row>
    <row r="84" spans="1:56" s="181" customFormat="1" ht="18.75" customHeight="1">
      <c r="A84" s="178">
        <v>55</v>
      </c>
      <c r="B84" s="179" t="s">
        <v>205</v>
      </c>
      <c r="C84" s="178" t="s">
        <v>369</v>
      </c>
      <c r="D84" s="263">
        <v>21901</v>
      </c>
      <c r="E84" s="263">
        <v>49019</v>
      </c>
      <c r="F84" s="263">
        <v>39936</v>
      </c>
      <c r="G84" s="263">
        <v>46173</v>
      </c>
      <c r="H84" s="263">
        <v>22162</v>
      </c>
      <c r="I84" s="263">
        <v>46071</v>
      </c>
      <c r="J84" s="263">
        <v>39013</v>
      </c>
      <c r="K84" s="263">
        <v>65023</v>
      </c>
      <c r="L84" s="263">
        <v>36413</v>
      </c>
      <c r="M84" s="263">
        <v>37999</v>
      </c>
      <c r="N84" s="263">
        <v>17119</v>
      </c>
      <c r="O84" s="263">
        <v>37973</v>
      </c>
      <c r="P84" s="263">
        <v>41511</v>
      </c>
      <c r="Q84" s="263">
        <v>45498</v>
      </c>
      <c r="R84" s="263">
        <v>41368</v>
      </c>
      <c r="S84" s="263">
        <v>28220</v>
      </c>
      <c r="T84" s="263">
        <v>41799</v>
      </c>
      <c r="U84" s="263">
        <v>44398</v>
      </c>
      <c r="V84" s="263">
        <v>35243</v>
      </c>
      <c r="W84" s="263">
        <v>21666</v>
      </c>
      <c r="X84" s="263">
        <v>29496</v>
      </c>
      <c r="Y84" s="263">
        <v>30460</v>
      </c>
      <c r="Z84" s="263">
        <v>27309</v>
      </c>
      <c r="AA84" s="263">
        <v>39185</v>
      </c>
      <c r="AB84" s="263">
        <v>46608</v>
      </c>
      <c r="AC84" s="263">
        <v>46851</v>
      </c>
      <c r="AD84" s="263">
        <v>44499</v>
      </c>
      <c r="AF84" s="262">
        <f t="shared" si="8"/>
        <v>65023</v>
      </c>
      <c r="AG84" s="262">
        <f t="shared" si="9"/>
        <v>17119</v>
      </c>
      <c r="AH84" s="199">
        <f t="shared" si="10"/>
        <v>13695.2</v>
      </c>
      <c r="AI84" s="209">
        <f t="shared" si="4"/>
        <v>0.63959051553988266</v>
      </c>
      <c r="AJ84" s="199">
        <f t="shared" si="11"/>
        <v>12839.25</v>
      </c>
      <c r="AK84" s="209">
        <f t="shared" si="5"/>
        <v>0.66211610831863998</v>
      </c>
      <c r="AM84" s="210" t="b">
        <f t="shared" si="12"/>
        <v>0</v>
      </c>
      <c r="AN84" s="210" t="b">
        <f t="shared" si="20"/>
        <v>0</v>
      </c>
      <c r="AO84" s="211">
        <f t="shared" si="13"/>
        <v>62</v>
      </c>
      <c r="AP84" s="222">
        <f t="shared" si="14"/>
        <v>74648</v>
      </c>
      <c r="AQ84" s="178">
        <v>55</v>
      </c>
      <c r="AR84" s="212">
        <v>0</v>
      </c>
      <c r="AS84" s="203">
        <f t="shared" si="6"/>
        <v>0</v>
      </c>
      <c r="AT84" s="178">
        <v>55</v>
      </c>
      <c r="AU84" s="217">
        <f t="shared" si="7"/>
        <v>13695.2</v>
      </c>
      <c r="AV84" s="217">
        <f t="shared" si="15"/>
        <v>0</v>
      </c>
      <c r="AW84" s="213">
        <v>0</v>
      </c>
      <c r="AY84" s="179">
        <v>100040</v>
      </c>
      <c r="AZ84" s="214" t="s">
        <v>637</v>
      </c>
      <c r="BA84" s="232">
        <v>33190</v>
      </c>
      <c r="BB84" s="266">
        <f t="shared" si="17"/>
        <v>33190</v>
      </c>
      <c r="BC84" s="215">
        <v>0</v>
      </c>
      <c r="BD84" s="215">
        <f t="shared" si="19"/>
        <v>0</v>
      </c>
    </row>
    <row r="85" spans="1:56" s="181" customFormat="1" ht="18.75" customHeight="1">
      <c r="A85" s="178">
        <v>56</v>
      </c>
      <c r="B85" s="179" t="s">
        <v>57</v>
      </c>
      <c r="C85" s="178" t="s">
        <v>369</v>
      </c>
      <c r="D85" s="263">
        <v>8948</v>
      </c>
      <c r="E85" s="263">
        <v>13760</v>
      </c>
      <c r="F85" s="263">
        <v>16299</v>
      </c>
      <c r="G85" s="263">
        <v>8809</v>
      </c>
      <c r="H85" s="263">
        <v>8843</v>
      </c>
      <c r="I85" s="263">
        <v>12461</v>
      </c>
      <c r="J85" s="263">
        <v>16907</v>
      </c>
      <c r="K85" s="263">
        <v>35687</v>
      </c>
      <c r="L85" s="263">
        <v>11053</v>
      </c>
      <c r="M85" s="263">
        <v>14552</v>
      </c>
      <c r="N85" s="263">
        <v>7901</v>
      </c>
      <c r="O85" s="263">
        <v>12224</v>
      </c>
      <c r="P85" s="263">
        <v>12671</v>
      </c>
      <c r="Q85" s="263">
        <v>12304</v>
      </c>
      <c r="R85" s="263">
        <v>10986</v>
      </c>
      <c r="S85" s="263">
        <v>11445</v>
      </c>
      <c r="T85" s="263">
        <v>17463</v>
      </c>
      <c r="U85" s="263">
        <v>11736</v>
      </c>
      <c r="V85" s="263">
        <v>9531</v>
      </c>
      <c r="W85" s="263">
        <v>8654</v>
      </c>
      <c r="X85" s="263">
        <v>11607</v>
      </c>
      <c r="Y85" s="263">
        <v>9781</v>
      </c>
      <c r="Z85" s="263">
        <v>9753</v>
      </c>
      <c r="AA85" s="263">
        <v>11045</v>
      </c>
      <c r="AB85" s="263">
        <v>12576</v>
      </c>
      <c r="AC85" s="263">
        <v>12671</v>
      </c>
      <c r="AD85" s="263">
        <v>15940</v>
      </c>
      <c r="AF85" s="262">
        <f t="shared" si="8"/>
        <v>35687</v>
      </c>
      <c r="AG85" s="262">
        <f t="shared" si="9"/>
        <v>7901</v>
      </c>
      <c r="AH85" s="199">
        <f t="shared" si="10"/>
        <v>6320.8</v>
      </c>
      <c r="AI85" s="209">
        <f t="shared" si="4"/>
        <v>0.56564046179219352</v>
      </c>
      <c r="AJ85" s="199">
        <f t="shared" si="11"/>
        <v>5925.75</v>
      </c>
      <c r="AK85" s="209">
        <f t="shared" si="5"/>
        <v>0.59278793293018139</v>
      </c>
      <c r="AM85" s="210" t="b">
        <f t="shared" si="12"/>
        <v>0</v>
      </c>
      <c r="AN85" s="210" t="b">
        <f t="shared" si="20"/>
        <v>0</v>
      </c>
      <c r="AO85" s="211">
        <f t="shared" si="13"/>
        <v>62</v>
      </c>
      <c r="AP85" s="222">
        <f t="shared" si="14"/>
        <v>74648</v>
      </c>
      <c r="AQ85" s="178">
        <v>56</v>
      </c>
      <c r="AR85" s="212">
        <v>0</v>
      </c>
      <c r="AS85" s="203">
        <f t="shared" si="6"/>
        <v>0</v>
      </c>
      <c r="AT85" s="178">
        <v>56</v>
      </c>
      <c r="AU85" s="217">
        <f t="shared" si="7"/>
        <v>6320.8</v>
      </c>
      <c r="AV85" s="217">
        <f t="shared" si="15"/>
        <v>0</v>
      </c>
      <c r="AW85" s="213">
        <v>0</v>
      </c>
      <c r="AY85" s="179">
        <v>260003</v>
      </c>
      <c r="AZ85" s="214" t="s">
        <v>638</v>
      </c>
      <c r="BA85" s="232">
        <v>12360</v>
      </c>
      <c r="BB85" s="266">
        <f t="shared" si="17"/>
        <v>12360</v>
      </c>
      <c r="BC85" s="215">
        <f t="shared" ref="BC85:BC148" si="21">BB85*19%</f>
        <v>2348.4</v>
      </c>
      <c r="BD85" s="215">
        <f t="shared" si="19"/>
        <v>0</v>
      </c>
    </row>
    <row r="86" spans="1:56" s="181" customFormat="1" ht="18.75" customHeight="1">
      <c r="A86" s="178">
        <v>57</v>
      </c>
      <c r="B86" s="179" t="s">
        <v>58</v>
      </c>
      <c r="C86" s="178" t="s">
        <v>369</v>
      </c>
      <c r="D86" s="263">
        <v>10628</v>
      </c>
      <c r="E86" s="263">
        <v>11727</v>
      </c>
      <c r="F86" s="263">
        <v>10181</v>
      </c>
      <c r="G86" s="263">
        <v>10701</v>
      </c>
      <c r="H86" s="263">
        <v>10755</v>
      </c>
      <c r="I86" s="263">
        <v>15502</v>
      </c>
      <c r="J86" s="263">
        <v>12354</v>
      </c>
      <c r="K86" s="263">
        <v>20436</v>
      </c>
      <c r="L86" s="263">
        <v>7543</v>
      </c>
      <c r="M86" s="263">
        <v>9090</v>
      </c>
      <c r="N86" s="263">
        <v>8029</v>
      </c>
      <c r="O86" s="263">
        <v>11834</v>
      </c>
      <c r="P86" s="263">
        <v>10640</v>
      </c>
      <c r="Q86" s="263">
        <v>15311</v>
      </c>
      <c r="R86" s="263">
        <v>10378</v>
      </c>
      <c r="S86" s="263">
        <v>11705</v>
      </c>
      <c r="T86" s="263">
        <v>10909</v>
      </c>
      <c r="U86" s="263">
        <v>9286</v>
      </c>
      <c r="V86" s="263">
        <v>11859</v>
      </c>
      <c r="W86" s="263">
        <v>7739</v>
      </c>
      <c r="X86" s="263">
        <v>17546</v>
      </c>
      <c r="Y86" s="263">
        <v>10262</v>
      </c>
      <c r="Z86" s="263">
        <v>9753</v>
      </c>
      <c r="AA86" s="263">
        <v>11869</v>
      </c>
      <c r="AB86" s="263">
        <v>15697</v>
      </c>
      <c r="AC86" s="263">
        <v>15767</v>
      </c>
      <c r="AD86" s="263">
        <v>12377</v>
      </c>
      <c r="AF86" s="262">
        <f t="shared" si="8"/>
        <v>20436</v>
      </c>
      <c r="AG86" s="262">
        <f t="shared" si="9"/>
        <v>7543</v>
      </c>
      <c r="AH86" s="199">
        <f t="shared" si="10"/>
        <v>6034.4</v>
      </c>
      <c r="AI86" s="209">
        <f t="shared" si="4"/>
        <v>0.3361496149614962</v>
      </c>
      <c r="AJ86" s="199">
        <f t="shared" si="11"/>
        <v>5657.25</v>
      </c>
      <c r="AK86" s="209">
        <f t="shared" si="5"/>
        <v>0.37764026402640261</v>
      </c>
      <c r="AM86" s="210" t="b">
        <f t="shared" si="12"/>
        <v>0</v>
      </c>
      <c r="AN86" s="210" t="b">
        <f t="shared" si="20"/>
        <v>0</v>
      </c>
      <c r="AO86" s="211">
        <f t="shared" si="13"/>
        <v>62</v>
      </c>
      <c r="AP86" s="222">
        <f t="shared" si="14"/>
        <v>74648</v>
      </c>
      <c r="AQ86" s="178">
        <v>57</v>
      </c>
      <c r="AR86" s="212">
        <v>0</v>
      </c>
      <c r="AS86" s="203">
        <f t="shared" si="6"/>
        <v>0</v>
      </c>
      <c r="AT86" s="178">
        <v>57</v>
      </c>
      <c r="AU86" s="217">
        <f t="shared" si="7"/>
        <v>6034.4</v>
      </c>
      <c r="AV86" s="217">
        <f t="shared" si="15"/>
        <v>0</v>
      </c>
      <c r="AW86" s="213">
        <v>0</v>
      </c>
      <c r="AY86" s="179">
        <v>380008</v>
      </c>
      <c r="AZ86" s="214" t="s">
        <v>543</v>
      </c>
      <c r="BA86" s="232">
        <v>8380</v>
      </c>
      <c r="BB86" s="266">
        <f t="shared" si="17"/>
        <v>8380</v>
      </c>
      <c r="BC86" s="215">
        <f t="shared" si="21"/>
        <v>1592.2</v>
      </c>
      <c r="BD86" s="215">
        <f t="shared" si="19"/>
        <v>0</v>
      </c>
    </row>
    <row r="87" spans="1:56" s="181" customFormat="1" ht="18.75" customHeight="1">
      <c r="A87" s="178">
        <v>58</v>
      </c>
      <c r="B87" s="179" t="s">
        <v>59</v>
      </c>
      <c r="C87" s="178" t="s">
        <v>369</v>
      </c>
      <c r="D87" s="263">
        <v>14952</v>
      </c>
      <c r="E87" s="263">
        <v>23788</v>
      </c>
      <c r="F87" s="263">
        <v>10411</v>
      </c>
      <c r="G87" s="263">
        <v>41137</v>
      </c>
      <c r="H87" s="263">
        <v>14775</v>
      </c>
      <c r="I87" s="263">
        <v>45884</v>
      </c>
      <c r="J87" s="263">
        <v>32511</v>
      </c>
      <c r="K87" s="263">
        <v>18834</v>
      </c>
      <c r="L87" s="263">
        <v>14305</v>
      </c>
      <c r="M87" s="263">
        <v>9295</v>
      </c>
      <c r="N87" s="263">
        <v>8266</v>
      </c>
      <c r="O87" s="263">
        <v>28870</v>
      </c>
      <c r="P87" s="263">
        <v>31283</v>
      </c>
      <c r="Q87" s="263">
        <v>45314</v>
      </c>
      <c r="R87" s="263">
        <v>34179</v>
      </c>
      <c r="S87" s="263">
        <v>32251</v>
      </c>
      <c r="T87" s="263">
        <v>22888</v>
      </c>
      <c r="U87" s="263">
        <v>40053</v>
      </c>
      <c r="V87" s="263">
        <v>35099</v>
      </c>
      <c r="W87" s="263">
        <v>31157</v>
      </c>
      <c r="X87" s="263">
        <v>44191</v>
      </c>
      <c r="Y87" s="263">
        <v>18899</v>
      </c>
      <c r="Z87" s="263">
        <v>36478</v>
      </c>
      <c r="AA87" s="263">
        <v>26225</v>
      </c>
      <c r="AB87" s="263">
        <v>46374</v>
      </c>
      <c r="AC87" s="263">
        <v>46659</v>
      </c>
      <c r="AD87" s="263">
        <v>36367</v>
      </c>
      <c r="AF87" s="262">
        <f t="shared" si="8"/>
        <v>46659</v>
      </c>
      <c r="AG87" s="262">
        <f t="shared" si="9"/>
        <v>8266</v>
      </c>
      <c r="AH87" s="199">
        <f t="shared" si="10"/>
        <v>6612.8</v>
      </c>
      <c r="AI87" s="209">
        <f t="shared" si="4"/>
        <v>0.28856374394835926</v>
      </c>
      <c r="AJ87" s="199">
        <f t="shared" si="11"/>
        <v>6199.5</v>
      </c>
      <c r="AK87" s="209">
        <f t="shared" si="5"/>
        <v>0.33302850995158684</v>
      </c>
      <c r="AM87" s="210" t="b">
        <f t="shared" si="12"/>
        <v>0</v>
      </c>
      <c r="AN87" s="210" t="b">
        <f t="shared" si="20"/>
        <v>0</v>
      </c>
      <c r="AO87" s="211">
        <f t="shared" si="13"/>
        <v>62</v>
      </c>
      <c r="AP87" s="222">
        <f t="shared" si="14"/>
        <v>74648</v>
      </c>
      <c r="AQ87" s="178">
        <v>58</v>
      </c>
      <c r="AR87" s="212">
        <v>0</v>
      </c>
      <c r="AS87" s="203">
        <f t="shared" si="6"/>
        <v>0</v>
      </c>
      <c r="AT87" s="178">
        <v>58</v>
      </c>
      <c r="AU87" s="217">
        <f t="shared" si="7"/>
        <v>6612.8</v>
      </c>
      <c r="AV87" s="217">
        <f t="shared" si="15"/>
        <v>0</v>
      </c>
      <c r="AW87" s="213">
        <v>0</v>
      </c>
      <c r="AY87" s="179"/>
      <c r="AZ87" s="214" t="s">
        <v>708</v>
      </c>
      <c r="BA87" s="232">
        <v>32370</v>
      </c>
      <c r="BB87" s="266">
        <f t="shared" si="17"/>
        <v>32370</v>
      </c>
      <c r="BC87" s="215">
        <f t="shared" si="21"/>
        <v>6150.3</v>
      </c>
      <c r="BD87" s="215">
        <f t="shared" si="19"/>
        <v>0</v>
      </c>
    </row>
    <row r="88" spans="1:56" s="181" customFormat="1" ht="18.75" customHeight="1">
      <c r="A88" s="178">
        <v>59</v>
      </c>
      <c r="B88" s="179" t="s">
        <v>60</v>
      </c>
      <c r="C88" s="178" t="s">
        <v>369</v>
      </c>
      <c r="D88" s="263">
        <v>15121</v>
      </c>
      <c r="E88" s="263">
        <v>5404</v>
      </c>
      <c r="F88" s="263">
        <v>10708</v>
      </c>
      <c r="G88" s="263">
        <v>8054</v>
      </c>
      <c r="H88" s="263">
        <v>15301</v>
      </c>
      <c r="I88" s="263">
        <v>20671</v>
      </c>
      <c r="J88" s="263">
        <v>14955</v>
      </c>
      <c r="K88" s="263">
        <v>16534</v>
      </c>
      <c r="L88" s="263">
        <v>13850</v>
      </c>
      <c r="M88" s="263">
        <v>9562</v>
      </c>
      <c r="N88" s="263">
        <v>6618</v>
      </c>
      <c r="O88" s="263">
        <v>13005</v>
      </c>
      <c r="P88" s="263">
        <v>12994</v>
      </c>
      <c r="Q88" s="263">
        <v>20413</v>
      </c>
      <c r="R88" s="263">
        <v>17460</v>
      </c>
      <c r="S88" s="263">
        <v>22238</v>
      </c>
      <c r="T88" s="263">
        <v>15235</v>
      </c>
      <c r="U88" s="263">
        <v>20451</v>
      </c>
      <c r="V88" s="263">
        <v>15812</v>
      </c>
      <c r="W88" s="263">
        <v>12380</v>
      </c>
      <c r="X88" s="263">
        <v>13541</v>
      </c>
      <c r="Y88" s="263">
        <v>11844</v>
      </c>
      <c r="Z88" s="263">
        <v>15605</v>
      </c>
      <c r="AA88" s="263">
        <v>14527</v>
      </c>
      <c r="AB88" s="263">
        <v>20859</v>
      </c>
      <c r="AC88" s="263">
        <v>21021</v>
      </c>
      <c r="AD88" s="263">
        <v>15065</v>
      </c>
      <c r="AF88" s="262">
        <f t="shared" si="8"/>
        <v>22238</v>
      </c>
      <c r="AG88" s="262">
        <f t="shared" si="9"/>
        <v>5404</v>
      </c>
      <c r="AH88" s="199">
        <f t="shared" si="10"/>
        <v>4323.2</v>
      </c>
      <c r="AI88" s="209">
        <f t="shared" si="4"/>
        <v>0.54787701317715953</v>
      </c>
      <c r="AJ88" s="199">
        <f t="shared" si="11"/>
        <v>4053</v>
      </c>
      <c r="AK88" s="209">
        <f t="shared" si="5"/>
        <v>0.57613469985358712</v>
      </c>
      <c r="AM88" s="210" t="b">
        <f t="shared" si="12"/>
        <v>0</v>
      </c>
      <c r="AN88" s="210" t="b">
        <f t="shared" si="20"/>
        <v>0</v>
      </c>
      <c r="AO88" s="211">
        <f t="shared" si="13"/>
        <v>62</v>
      </c>
      <c r="AP88" s="222">
        <f t="shared" si="14"/>
        <v>74648</v>
      </c>
      <c r="AQ88" s="178">
        <v>59</v>
      </c>
      <c r="AR88" s="212">
        <v>0</v>
      </c>
      <c r="AS88" s="203">
        <f t="shared" si="6"/>
        <v>0</v>
      </c>
      <c r="AT88" s="178">
        <v>59</v>
      </c>
      <c r="AU88" s="217">
        <f t="shared" si="7"/>
        <v>4323.2</v>
      </c>
      <c r="AV88" s="217">
        <f t="shared" si="15"/>
        <v>0</v>
      </c>
      <c r="AW88" s="213">
        <v>0</v>
      </c>
      <c r="AY88" s="179"/>
      <c r="AZ88" s="214" t="s">
        <v>709</v>
      </c>
      <c r="BA88" s="232">
        <v>8200</v>
      </c>
      <c r="BB88" s="266">
        <f t="shared" si="17"/>
        <v>8200</v>
      </c>
      <c r="BC88" s="215">
        <f t="shared" si="21"/>
        <v>1558</v>
      </c>
      <c r="BD88" s="215">
        <f t="shared" si="19"/>
        <v>0</v>
      </c>
    </row>
    <row r="89" spans="1:56" s="181" customFormat="1" ht="18.75" customHeight="1">
      <c r="A89" s="178">
        <v>60</v>
      </c>
      <c r="B89" s="179" t="s">
        <v>61</v>
      </c>
      <c r="C89" s="178" t="s">
        <v>369</v>
      </c>
      <c r="D89" s="263">
        <v>8518</v>
      </c>
      <c r="E89" s="263">
        <v>13256</v>
      </c>
      <c r="F89" s="263">
        <v>10134</v>
      </c>
      <c r="G89" s="263">
        <v>15779</v>
      </c>
      <c r="H89" s="263">
        <v>8416</v>
      </c>
      <c r="I89" s="263">
        <v>12835</v>
      </c>
      <c r="J89" s="263">
        <v>15475</v>
      </c>
      <c r="K89" s="263">
        <v>37670</v>
      </c>
      <c r="L89" s="263">
        <v>14305</v>
      </c>
      <c r="M89" s="263">
        <v>9766</v>
      </c>
      <c r="N89" s="263">
        <v>6337</v>
      </c>
      <c r="O89" s="263">
        <v>15346</v>
      </c>
      <c r="P89" s="263">
        <v>13687</v>
      </c>
      <c r="Q89" s="263">
        <v>12674</v>
      </c>
      <c r="R89" s="263">
        <v>16573</v>
      </c>
      <c r="S89" s="263">
        <v>11574</v>
      </c>
      <c r="T89" s="263">
        <v>13590</v>
      </c>
      <c r="U89" s="263">
        <v>11383</v>
      </c>
      <c r="V89" s="263">
        <v>9819</v>
      </c>
      <c r="W89" s="263">
        <v>8921</v>
      </c>
      <c r="X89" s="263">
        <v>22246</v>
      </c>
      <c r="Y89" s="263">
        <v>11212</v>
      </c>
      <c r="Z89" s="263">
        <v>9753</v>
      </c>
      <c r="AA89" s="263">
        <v>10882</v>
      </c>
      <c r="AB89" s="263">
        <v>13031</v>
      </c>
      <c r="AC89" s="263">
        <v>13052</v>
      </c>
      <c r="AD89" s="263">
        <v>15106</v>
      </c>
      <c r="AF89" s="262">
        <f t="shared" si="8"/>
        <v>37670</v>
      </c>
      <c r="AG89" s="262">
        <f t="shared" si="9"/>
        <v>6337</v>
      </c>
      <c r="AH89" s="199">
        <f t="shared" si="10"/>
        <v>5069.6000000000004</v>
      </c>
      <c r="AI89" s="209">
        <f t="shared" si="4"/>
        <v>0.48089289371288135</v>
      </c>
      <c r="AJ89" s="199">
        <f t="shared" si="11"/>
        <v>4752.75</v>
      </c>
      <c r="AK89" s="209">
        <f t="shared" si="5"/>
        <v>0.51333708785582632</v>
      </c>
      <c r="AM89" s="210" t="b">
        <f t="shared" si="12"/>
        <v>0</v>
      </c>
      <c r="AN89" s="210" t="b">
        <f t="shared" si="20"/>
        <v>0</v>
      </c>
      <c r="AO89" s="211">
        <f t="shared" si="13"/>
        <v>62</v>
      </c>
      <c r="AP89" s="222">
        <f t="shared" si="14"/>
        <v>74648</v>
      </c>
      <c r="AQ89" s="178">
        <v>60</v>
      </c>
      <c r="AR89" s="212">
        <v>17</v>
      </c>
      <c r="AS89" s="203">
        <f t="shared" si="6"/>
        <v>107729</v>
      </c>
      <c r="AT89" s="178">
        <v>60</v>
      </c>
      <c r="AU89" s="217">
        <f t="shared" si="7"/>
        <v>4752.75</v>
      </c>
      <c r="AV89" s="217">
        <f t="shared" si="15"/>
        <v>80796.75</v>
      </c>
      <c r="AW89" s="213">
        <v>0</v>
      </c>
      <c r="AY89" s="179">
        <v>120001</v>
      </c>
      <c r="AZ89" s="214" t="s">
        <v>639</v>
      </c>
      <c r="BA89" s="232">
        <v>9560</v>
      </c>
      <c r="BB89" s="266">
        <f t="shared" si="17"/>
        <v>9560</v>
      </c>
      <c r="BC89" s="215">
        <f t="shared" si="21"/>
        <v>1816.4</v>
      </c>
      <c r="BD89" s="215">
        <f t="shared" si="19"/>
        <v>193398.8</v>
      </c>
    </row>
    <row r="90" spans="1:56" s="181" customFormat="1" ht="18.75" customHeight="1">
      <c r="A90" s="178">
        <v>61</v>
      </c>
      <c r="B90" s="179" t="s">
        <v>62</v>
      </c>
      <c r="C90" s="178" t="s">
        <v>369</v>
      </c>
      <c r="D90" s="263">
        <v>13737</v>
      </c>
      <c r="E90" s="263">
        <v>14184</v>
      </c>
      <c r="F90" s="263">
        <v>10618</v>
      </c>
      <c r="G90" s="263">
        <v>12987</v>
      </c>
      <c r="H90" s="263">
        <v>13901</v>
      </c>
      <c r="I90" s="263">
        <v>16367</v>
      </c>
      <c r="J90" s="263">
        <v>15736</v>
      </c>
      <c r="K90" s="263">
        <v>22294</v>
      </c>
      <c r="L90" s="263">
        <v>10794</v>
      </c>
      <c r="M90" s="263">
        <v>9480</v>
      </c>
      <c r="N90" s="263">
        <v>8453</v>
      </c>
      <c r="O90" s="263">
        <v>14175</v>
      </c>
      <c r="P90" s="263">
        <v>16029</v>
      </c>
      <c r="Q90" s="263">
        <v>16165</v>
      </c>
      <c r="R90" s="263">
        <v>12824</v>
      </c>
      <c r="S90" s="263">
        <v>15215</v>
      </c>
      <c r="T90" s="263">
        <v>12413</v>
      </c>
      <c r="U90" s="263">
        <v>14818</v>
      </c>
      <c r="V90" s="263">
        <v>12520</v>
      </c>
      <c r="W90" s="263">
        <v>11368</v>
      </c>
      <c r="X90" s="263">
        <v>11978</v>
      </c>
      <c r="Y90" s="263">
        <v>16015</v>
      </c>
      <c r="Z90" s="263">
        <v>12679</v>
      </c>
      <c r="AA90" s="263">
        <v>15087</v>
      </c>
      <c r="AB90" s="263">
        <v>16593</v>
      </c>
      <c r="AC90" s="263">
        <v>16643</v>
      </c>
      <c r="AD90" s="263">
        <v>15164</v>
      </c>
      <c r="AF90" s="262">
        <f t="shared" si="8"/>
        <v>22294</v>
      </c>
      <c r="AG90" s="262">
        <f t="shared" si="9"/>
        <v>8453</v>
      </c>
      <c r="AH90" s="199">
        <f t="shared" si="10"/>
        <v>6762.4</v>
      </c>
      <c r="AI90" s="209">
        <f t="shared" si="4"/>
        <v>0.28666666666666674</v>
      </c>
      <c r="AJ90" s="199">
        <f t="shared" si="11"/>
        <v>6339.75</v>
      </c>
      <c r="AK90" s="209">
        <f t="shared" si="5"/>
        <v>0.33125000000000004</v>
      </c>
      <c r="AM90" s="210" t="b">
        <f t="shared" si="12"/>
        <v>0</v>
      </c>
      <c r="AN90" s="210" t="b">
        <f t="shared" si="20"/>
        <v>0</v>
      </c>
      <c r="AO90" s="211">
        <f t="shared" si="13"/>
        <v>62</v>
      </c>
      <c r="AP90" s="222">
        <f t="shared" si="14"/>
        <v>74648</v>
      </c>
      <c r="AQ90" s="178">
        <v>61</v>
      </c>
      <c r="AR90" s="212">
        <v>0</v>
      </c>
      <c r="AS90" s="203">
        <f t="shared" si="6"/>
        <v>0</v>
      </c>
      <c r="AT90" s="178">
        <v>61</v>
      </c>
      <c r="AU90" s="217">
        <f t="shared" si="7"/>
        <v>6762.4</v>
      </c>
      <c r="AV90" s="217">
        <f t="shared" si="15"/>
        <v>0</v>
      </c>
      <c r="AW90" s="213">
        <v>0</v>
      </c>
      <c r="AY90" s="179">
        <v>390009</v>
      </c>
      <c r="AZ90" s="214" t="s">
        <v>589</v>
      </c>
      <c r="BA90" s="232">
        <v>7870</v>
      </c>
      <c r="BB90" s="266">
        <f t="shared" si="17"/>
        <v>7870</v>
      </c>
      <c r="BC90" s="215">
        <f t="shared" si="21"/>
        <v>1495.3</v>
      </c>
      <c r="BD90" s="215">
        <f t="shared" si="19"/>
        <v>0</v>
      </c>
    </row>
    <row r="91" spans="1:56" s="181" customFormat="1" ht="18.75" customHeight="1">
      <c r="A91" s="178">
        <v>62</v>
      </c>
      <c r="B91" s="179" t="s">
        <v>63</v>
      </c>
      <c r="C91" s="178" t="s">
        <v>369</v>
      </c>
      <c r="D91" s="263">
        <v>23307</v>
      </c>
      <c r="E91" s="263">
        <v>18847</v>
      </c>
      <c r="F91" s="263">
        <v>15206</v>
      </c>
      <c r="G91" s="263">
        <v>21517</v>
      </c>
      <c r="H91" s="263">
        <v>23031</v>
      </c>
      <c r="I91" s="263">
        <v>24715</v>
      </c>
      <c r="J91" s="263">
        <v>25879</v>
      </c>
      <c r="K91" s="263">
        <v>36679</v>
      </c>
      <c r="L91" s="263">
        <v>10664</v>
      </c>
      <c r="M91" s="263">
        <v>13577</v>
      </c>
      <c r="N91" s="263">
        <v>12162</v>
      </c>
      <c r="O91" s="263">
        <v>25099</v>
      </c>
      <c r="P91" s="263">
        <v>23312</v>
      </c>
      <c r="Q91" s="263">
        <v>24407</v>
      </c>
      <c r="R91" s="263">
        <v>24972</v>
      </c>
      <c r="S91" s="263">
        <v>23929</v>
      </c>
      <c r="T91" s="263">
        <v>23304</v>
      </c>
      <c r="U91" s="263">
        <v>16386</v>
      </c>
      <c r="V91" s="263">
        <v>18907</v>
      </c>
      <c r="W91" s="263">
        <v>13655</v>
      </c>
      <c r="X91" s="263">
        <v>15613</v>
      </c>
      <c r="Y91" s="263">
        <v>21996</v>
      </c>
      <c r="Z91" s="263">
        <v>20481</v>
      </c>
      <c r="AA91" s="263">
        <v>21543</v>
      </c>
      <c r="AB91" s="263">
        <v>25086</v>
      </c>
      <c r="AC91" s="263">
        <v>25133</v>
      </c>
      <c r="AD91" s="263">
        <v>25480</v>
      </c>
      <c r="AF91" s="262">
        <f t="shared" si="8"/>
        <v>36679</v>
      </c>
      <c r="AG91" s="262">
        <f t="shared" si="9"/>
        <v>10664</v>
      </c>
      <c r="AH91" s="199">
        <f t="shared" si="10"/>
        <v>8531.2000000000007</v>
      </c>
      <c r="AI91" s="209">
        <f t="shared" si="4"/>
        <v>0.37164322015172713</v>
      </c>
      <c r="AJ91" s="199">
        <f t="shared" si="11"/>
        <v>7998</v>
      </c>
      <c r="AK91" s="209">
        <f t="shared" si="5"/>
        <v>0.4109155188922442</v>
      </c>
      <c r="AM91" s="210" t="b">
        <f t="shared" si="12"/>
        <v>0</v>
      </c>
      <c r="AN91" s="210" t="b">
        <f t="shared" si="20"/>
        <v>0</v>
      </c>
      <c r="AO91" s="211">
        <f t="shared" si="13"/>
        <v>62</v>
      </c>
      <c r="AP91" s="222">
        <f t="shared" si="14"/>
        <v>74648</v>
      </c>
      <c r="AQ91" s="178">
        <v>62</v>
      </c>
      <c r="AR91" s="212">
        <v>7</v>
      </c>
      <c r="AS91" s="203">
        <f t="shared" si="6"/>
        <v>74648</v>
      </c>
      <c r="AT91" s="178">
        <v>62</v>
      </c>
      <c r="AU91" s="217">
        <f t="shared" si="7"/>
        <v>7998</v>
      </c>
      <c r="AV91" s="217">
        <f t="shared" si="15"/>
        <v>55986</v>
      </c>
      <c r="AW91" s="213">
        <v>0</v>
      </c>
      <c r="AY91" s="179">
        <v>410004</v>
      </c>
      <c r="AZ91" s="214" t="s">
        <v>590</v>
      </c>
      <c r="BA91" s="232">
        <v>11800</v>
      </c>
      <c r="BB91" s="266">
        <f t="shared" si="17"/>
        <v>11800</v>
      </c>
      <c r="BC91" s="215">
        <f t="shared" si="21"/>
        <v>2242</v>
      </c>
      <c r="BD91" s="215">
        <f t="shared" si="19"/>
        <v>98294</v>
      </c>
    </row>
    <row r="92" spans="1:56" s="181" customFormat="1" ht="18.75" customHeight="1">
      <c r="A92" s="178">
        <v>63</v>
      </c>
      <c r="B92" s="179" t="s">
        <v>64</v>
      </c>
      <c r="C92" s="178" t="s">
        <v>369</v>
      </c>
      <c r="D92" s="263">
        <v>26322</v>
      </c>
      <c r="E92" s="263">
        <v>18847</v>
      </c>
      <c r="F92" s="263">
        <v>15206</v>
      </c>
      <c r="G92" s="263">
        <v>17374</v>
      </c>
      <c r="H92" s="263">
        <v>26637</v>
      </c>
      <c r="I92" s="263">
        <v>26675</v>
      </c>
      <c r="J92" s="263">
        <v>25879</v>
      </c>
      <c r="K92" s="263">
        <v>42543</v>
      </c>
      <c r="L92" s="263">
        <v>14565</v>
      </c>
      <c r="M92" s="263">
        <v>13577</v>
      </c>
      <c r="N92" s="263">
        <v>12162</v>
      </c>
      <c r="O92" s="263">
        <v>24450</v>
      </c>
      <c r="P92" s="263">
        <v>21353</v>
      </c>
      <c r="Q92" s="263">
        <v>26344</v>
      </c>
      <c r="R92" s="263">
        <v>25951</v>
      </c>
      <c r="S92" s="263">
        <v>25228</v>
      </c>
      <c r="T92" s="263">
        <v>23304</v>
      </c>
      <c r="U92" s="263">
        <v>16386</v>
      </c>
      <c r="V92" s="263">
        <v>20406</v>
      </c>
      <c r="W92" s="263">
        <v>13655</v>
      </c>
      <c r="X92" s="263">
        <v>15613</v>
      </c>
      <c r="Y92" s="263">
        <v>21419</v>
      </c>
      <c r="Z92" s="263">
        <v>20481</v>
      </c>
      <c r="AA92" s="263">
        <v>23219</v>
      </c>
      <c r="AB92" s="263">
        <v>26959</v>
      </c>
      <c r="AC92" s="263">
        <v>27127</v>
      </c>
      <c r="AD92" s="263">
        <v>24969</v>
      </c>
      <c r="AF92" s="262">
        <f t="shared" si="8"/>
        <v>42543</v>
      </c>
      <c r="AG92" s="262">
        <f t="shared" si="9"/>
        <v>12162</v>
      </c>
      <c r="AH92" s="199">
        <f t="shared" si="10"/>
        <v>9729.6</v>
      </c>
      <c r="AI92" s="209">
        <f t="shared" si="4"/>
        <v>0.28337629815128529</v>
      </c>
      <c r="AJ92" s="199">
        <f t="shared" si="11"/>
        <v>9121.5</v>
      </c>
      <c r="AK92" s="209">
        <f t="shared" si="5"/>
        <v>0.32816527951682994</v>
      </c>
      <c r="AM92" s="210" t="b">
        <f t="shared" si="12"/>
        <v>0</v>
      </c>
      <c r="AN92" s="210" t="b">
        <f t="shared" si="20"/>
        <v>0</v>
      </c>
      <c r="AO92" s="211">
        <f t="shared" si="13"/>
        <v>62</v>
      </c>
      <c r="AP92" s="222">
        <f t="shared" si="14"/>
        <v>74648</v>
      </c>
      <c r="AQ92" s="178">
        <v>63</v>
      </c>
      <c r="AR92" s="212">
        <v>9</v>
      </c>
      <c r="AS92" s="203">
        <f t="shared" si="6"/>
        <v>109458</v>
      </c>
      <c r="AT92" s="178">
        <v>63</v>
      </c>
      <c r="AU92" s="217">
        <f t="shared" si="7"/>
        <v>9121.5</v>
      </c>
      <c r="AV92" s="217">
        <f t="shared" si="15"/>
        <v>82093.5</v>
      </c>
      <c r="AW92" s="213">
        <v>0</v>
      </c>
      <c r="AY92" s="179">
        <v>410005</v>
      </c>
      <c r="AZ92" s="214" t="s">
        <v>591</v>
      </c>
      <c r="BA92" s="232">
        <v>11800</v>
      </c>
      <c r="BB92" s="266">
        <f t="shared" si="17"/>
        <v>11800</v>
      </c>
      <c r="BC92" s="215">
        <f t="shared" si="21"/>
        <v>2242</v>
      </c>
      <c r="BD92" s="215">
        <f t="shared" si="19"/>
        <v>126378</v>
      </c>
    </row>
    <row r="93" spans="1:56" s="181" customFormat="1" ht="18.75" customHeight="1">
      <c r="A93" s="178">
        <v>64</v>
      </c>
      <c r="B93" s="179" t="s">
        <v>65</v>
      </c>
      <c r="C93" s="178" t="s">
        <v>369</v>
      </c>
      <c r="D93" s="263">
        <v>4917</v>
      </c>
      <c r="E93" s="263">
        <v>7138</v>
      </c>
      <c r="F93" s="263">
        <v>3059</v>
      </c>
      <c r="G93" s="263">
        <v>4098</v>
      </c>
      <c r="H93" s="263">
        <v>4858</v>
      </c>
      <c r="I93" s="263">
        <v>5935</v>
      </c>
      <c r="J93" s="263">
        <v>5851</v>
      </c>
      <c r="K93" s="263">
        <v>14869</v>
      </c>
      <c r="L93" s="263">
        <v>4551</v>
      </c>
      <c r="M93" s="263">
        <v>3070</v>
      </c>
      <c r="N93" s="263">
        <v>1316</v>
      </c>
      <c r="O93" s="263">
        <v>4551</v>
      </c>
      <c r="P93" s="263">
        <v>6333</v>
      </c>
      <c r="Q93" s="263">
        <v>5862</v>
      </c>
      <c r="R93" s="263">
        <v>4463</v>
      </c>
      <c r="S93" s="263">
        <v>5332</v>
      </c>
      <c r="T93" s="263">
        <v>5006</v>
      </c>
      <c r="U93" s="263">
        <v>7856</v>
      </c>
      <c r="V93" s="263">
        <v>4541</v>
      </c>
      <c r="W93" s="263">
        <v>5138</v>
      </c>
      <c r="X93" s="263">
        <v>4836</v>
      </c>
      <c r="Y93" s="263">
        <v>4449</v>
      </c>
      <c r="Z93" s="263">
        <v>4487</v>
      </c>
      <c r="AA93" s="263">
        <v>7673</v>
      </c>
      <c r="AB93" s="263">
        <v>6021</v>
      </c>
      <c r="AC93" s="263">
        <v>6036</v>
      </c>
      <c r="AD93" s="263">
        <v>4473</v>
      </c>
      <c r="AF93" s="262">
        <f t="shared" si="8"/>
        <v>14869</v>
      </c>
      <c r="AG93" s="262">
        <f t="shared" si="9"/>
        <v>1316</v>
      </c>
      <c r="AH93" s="199">
        <f t="shared" si="10"/>
        <v>1052.8</v>
      </c>
      <c r="AI93" s="209">
        <f t="shared" si="4"/>
        <v>0.65706840390879484</v>
      </c>
      <c r="AJ93" s="199">
        <f t="shared" si="11"/>
        <v>987</v>
      </c>
      <c r="AK93" s="209">
        <f t="shared" si="5"/>
        <v>0.67850162866449515</v>
      </c>
      <c r="AM93" s="210" t="b">
        <f t="shared" si="12"/>
        <v>0</v>
      </c>
      <c r="AN93" s="210" t="b">
        <f t="shared" si="20"/>
        <v>0</v>
      </c>
      <c r="AO93" s="211">
        <f t="shared" si="13"/>
        <v>62</v>
      </c>
      <c r="AP93" s="222">
        <f t="shared" si="14"/>
        <v>74648</v>
      </c>
      <c r="AQ93" s="178">
        <v>64</v>
      </c>
      <c r="AR93" s="212">
        <v>20</v>
      </c>
      <c r="AS93" s="203">
        <f t="shared" si="6"/>
        <v>26320</v>
      </c>
      <c r="AT93" s="178">
        <v>64</v>
      </c>
      <c r="AU93" s="217">
        <f t="shared" si="7"/>
        <v>1052.8</v>
      </c>
      <c r="AV93" s="217">
        <f t="shared" si="15"/>
        <v>21056</v>
      </c>
      <c r="AW93" s="213">
        <v>0</v>
      </c>
      <c r="AY93" s="179">
        <v>380029</v>
      </c>
      <c r="AZ93" s="214" t="s">
        <v>544</v>
      </c>
      <c r="BA93" s="232">
        <v>2920</v>
      </c>
      <c r="BB93" s="266">
        <f t="shared" si="17"/>
        <v>2920</v>
      </c>
      <c r="BC93" s="215">
        <f t="shared" si="21"/>
        <v>554.79999999999995</v>
      </c>
      <c r="BD93" s="215">
        <f t="shared" si="19"/>
        <v>69496</v>
      </c>
    </row>
    <row r="94" spans="1:56" s="181" customFormat="1" ht="18.75" customHeight="1">
      <c r="A94" s="178">
        <v>65</v>
      </c>
      <c r="B94" s="179" t="s">
        <v>66</v>
      </c>
      <c r="C94" s="178" t="s">
        <v>369</v>
      </c>
      <c r="D94" s="263">
        <v>16658</v>
      </c>
      <c r="E94" s="263">
        <v>16523</v>
      </c>
      <c r="F94" s="263">
        <v>12264</v>
      </c>
      <c r="G94" s="263">
        <v>12190</v>
      </c>
      <c r="H94" s="263">
        <v>16858</v>
      </c>
      <c r="I94" s="263">
        <v>18272</v>
      </c>
      <c r="J94" s="263">
        <v>16907</v>
      </c>
      <c r="K94" s="263">
        <v>17649</v>
      </c>
      <c r="L94" s="263">
        <v>9493</v>
      </c>
      <c r="M94" s="263">
        <v>13688</v>
      </c>
      <c r="N94" s="263">
        <v>1625</v>
      </c>
      <c r="O94" s="263">
        <v>11705</v>
      </c>
      <c r="P94" s="263">
        <v>17403</v>
      </c>
      <c r="Q94" s="263">
        <v>18047</v>
      </c>
      <c r="R94" s="263">
        <v>13265</v>
      </c>
      <c r="S94" s="263">
        <v>17426</v>
      </c>
      <c r="T94" s="263">
        <v>15056</v>
      </c>
      <c r="U94" s="263">
        <v>18199</v>
      </c>
      <c r="V94" s="263">
        <v>13978</v>
      </c>
      <c r="W94" s="263">
        <v>12905</v>
      </c>
      <c r="X94" s="263">
        <v>12575</v>
      </c>
      <c r="Y94" s="263">
        <v>10269</v>
      </c>
      <c r="Z94" s="263">
        <v>12289</v>
      </c>
      <c r="AA94" s="263">
        <v>15506</v>
      </c>
      <c r="AB94" s="263">
        <v>18557</v>
      </c>
      <c r="AC94" s="263">
        <v>18583</v>
      </c>
      <c r="AD94" s="263">
        <v>13171</v>
      </c>
      <c r="AF94" s="262">
        <f t="shared" si="8"/>
        <v>18583</v>
      </c>
      <c r="AG94" s="262">
        <f t="shared" si="9"/>
        <v>1625</v>
      </c>
      <c r="AH94" s="199">
        <f t="shared" si="10"/>
        <v>1300</v>
      </c>
      <c r="AI94" s="209">
        <f t="shared" ref="AI94:AI157" si="22">1-AH94/M94</f>
        <v>0.90502630040911747</v>
      </c>
      <c r="AJ94" s="199">
        <f t="shared" si="11"/>
        <v>1218.75</v>
      </c>
      <c r="AK94" s="209">
        <f t="shared" ref="AK94:AK157" si="23">1-AJ94/M94</f>
        <v>0.91096215663354763</v>
      </c>
      <c r="AM94" s="210" t="b">
        <f t="shared" si="12"/>
        <v>0</v>
      </c>
      <c r="AN94" s="210" t="b">
        <f t="shared" si="20"/>
        <v>0</v>
      </c>
      <c r="AO94" s="211">
        <f t="shared" si="13"/>
        <v>62</v>
      </c>
      <c r="AP94" s="222">
        <f t="shared" si="14"/>
        <v>74648</v>
      </c>
      <c r="AQ94" s="178">
        <v>65</v>
      </c>
      <c r="AR94" s="212">
        <v>0</v>
      </c>
      <c r="AS94" s="203">
        <f t="shared" ref="AS94:AS157" si="24">+AR94*AG94</f>
        <v>0</v>
      </c>
      <c r="AT94" s="178">
        <v>65</v>
      </c>
      <c r="AU94" s="217">
        <f t="shared" ref="AU94:AU157" si="25">IF(AS94&gt;=$AN$26,AJ94,AH94)</f>
        <v>1300</v>
      </c>
      <c r="AV94" s="217">
        <f t="shared" si="15"/>
        <v>0</v>
      </c>
      <c r="AW94" s="213">
        <v>0</v>
      </c>
      <c r="AY94" s="179"/>
      <c r="AZ94" s="214" t="s">
        <v>710</v>
      </c>
      <c r="BA94" s="232">
        <v>9300</v>
      </c>
      <c r="BB94" s="266">
        <f t="shared" si="17"/>
        <v>9300</v>
      </c>
      <c r="BC94" s="215">
        <f t="shared" si="21"/>
        <v>1767</v>
      </c>
      <c r="BD94" s="215">
        <f t="shared" si="19"/>
        <v>0</v>
      </c>
    </row>
    <row r="95" spans="1:56" s="181" customFormat="1" ht="18.75" customHeight="1">
      <c r="A95" s="178">
        <v>66</v>
      </c>
      <c r="B95" s="179" t="s">
        <v>67</v>
      </c>
      <c r="C95" s="178" t="s">
        <v>369</v>
      </c>
      <c r="D95" s="263">
        <v>4490</v>
      </c>
      <c r="E95" s="263">
        <v>6987</v>
      </c>
      <c r="F95" s="263">
        <v>3437</v>
      </c>
      <c r="G95" s="263">
        <v>4630</v>
      </c>
      <c r="H95" s="263">
        <v>4437</v>
      </c>
      <c r="I95" s="263">
        <v>7906</v>
      </c>
      <c r="J95" s="263">
        <v>5462</v>
      </c>
      <c r="K95" s="263">
        <v>14869</v>
      </c>
      <c r="L95" s="263">
        <v>4031</v>
      </c>
      <c r="M95" s="263">
        <v>3070</v>
      </c>
      <c r="N95" s="263">
        <v>1625</v>
      </c>
      <c r="O95" s="263">
        <v>5202</v>
      </c>
      <c r="P95" s="263">
        <v>6991</v>
      </c>
      <c r="Q95" s="263">
        <v>7808</v>
      </c>
      <c r="R95" s="263">
        <v>4966</v>
      </c>
      <c r="S95" s="263">
        <v>5072</v>
      </c>
      <c r="T95" s="263">
        <v>4838</v>
      </c>
      <c r="U95" s="263">
        <v>7902</v>
      </c>
      <c r="V95" s="263">
        <v>6048</v>
      </c>
      <c r="W95" s="263">
        <v>5336</v>
      </c>
      <c r="X95" s="263">
        <v>3868</v>
      </c>
      <c r="Y95" s="263">
        <v>4374</v>
      </c>
      <c r="Z95" s="263">
        <v>4487</v>
      </c>
      <c r="AA95" s="263">
        <v>6197</v>
      </c>
      <c r="AB95" s="263">
        <v>8011</v>
      </c>
      <c r="AC95" s="263">
        <v>8039</v>
      </c>
      <c r="AD95" s="263">
        <v>5294</v>
      </c>
      <c r="AF95" s="262">
        <f t="shared" ref="AF95:AF158" si="26">MAX(D95:AD95)</f>
        <v>14869</v>
      </c>
      <c r="AG95" s="262">
        <f t="shared" ref="AG95:AG158" si="27">MIN(D95:AD95)</f>
        <v>1625</v>
      </c>
      <c r="AH95" s="199">
        <f t="shared" ref="AH95:AH158" si="28">AG95-(AG95*$AH$3)</f>
        <v>1300</v>
      </c>
      <c r="AI95" s="209">
        <f t="shared" si="22"/>
        <v>0.57654723127035834</v>
      </c>
      <c r="AJ95" s="199">
        <f t="shared" ref="AJ95:AJ158" si="29">AG95-(AG95*$AJ$3)</f>
        <v>1218.75</v>
      </c>
      <c r="AK95" s="209">
        <f t="shared" si="23"/>
        <v>0.6030130293159609</v>
      </c>
      <c r="AM95" s="210" t="b">
        <f t="shared" ref="AM95:AM158" si="30">AND(AN95&gt;0,AN95&lt;=$AN$24)</f>
        <v>0</v>
      </c>
      <c r="AN95" s="210" t="b">
        <f t="shared" si="20"/>
        <v>0</v>
      </c>
      <c r="AO95" s="211">
        <f t="shared" ref="AO95:AO158" si="31">VLOOKUP(AP95,$AS$29:$AT$436,2,FALSE)</f>
        <v>62</v>
      </c>
      <c r="AP95" s="222">
        <f t="shared" ref="AP95:AP158" si="32">IF(AM95,(LARGE($AS$30:$AS$436,+AN95)),AP94)</f>
        <v>74648</v>
      </c>
      <c r="AQ95" s="178">
        <v>66</v>
      </c>
      <c r="AR95" s="212">
        <v>0</v>
      </c>
      <c r="AS95" s="203">
        <f t="shared" si="24"/>
        <v>0</v>
      </c>
      <c r="AT95" s="178">
        <v>66</v>
      </c>
      <c r="AU95" s="217">
        <f t="shared" si="25"/>
        <v>1300</v>
      </c>
      <c r="AV95" s="217">
        <f t="shared" ref="AV95:AV158" si="33">+AU95*AR95</f>
        <v>0</v>
      </c>
      <c r="AW95" s="213">
        <v>0</v>
      </c>
      <c r="AY95" s="179">
        <v>380029</v>
      </c>
      <c r="AZ95" s="214" t="s">
        <v>544</v>
      </c>
      <c r="BA95" s="232">
        <v>2920</v>
      </c>
      <c r="BB95" s="266">
        <f t="shared" ref="BB95:BB158" si="34">+BA95</f>
        <v>2920</v>
      </c>
      <c r="BC95" s="215">
        <f t="shared" si="21"/>
        <v>554.79999999999995</v>
      </c>
      <c r="BD95" s="215">
        <f t="shared" ref="BD95:BD158" si="35">(BB95+BC95)*AR95</f>
        <v>0</v>
      </c>
    </row>
    <row r="96" spans="1:56" s="181" customFormat="1" ht="18.75" customHeight="1">
      <c r="A96" s="178">
        <v>67</v>
      </c>
      <c r="B96" s="179" t="s">
        <v>68</v>
      </c>
      <c r="C96" s="178" t="s">
        <v>369</v>
      </c>
      <c r="D96" s="263">
        <v>14972</v>
      </c>
      <c r="E96" s="263">
        <v>16105</v>
      </c>
      <c r="F96" s="263">
        <v>6818</v>
      </c>
      <c r="G96" s="263">
        <v>9056</v>
      </c>
      <c r="H96" s="263">
        <v>15150</v>
      </c>
      <c r="I96" s="263">
        <v>17262</v>
      </c>
      <c r="J96" s="263">
        <v>16907</v>
      </c>
      <c r="K96" s="263">
        <v>15792</v>
      </c>
      <c r="L96" s="263">
        <v>7153</v>
      </c>
      <c r="M96" s="263">
        <v>13688</v>
      </c>
      <c r="N96" s="263">
        <v>1316</v>
      </c>
      <c r="O96" s="263">
        <v>12615</v>
      </c>
      <c r="P96" s="263">
        <v>15421</v>
      </c>
      <c r="Q96" s="263">
        <v>17047</v>
      </c>
      <c r="R96" s="263">
        <v>10054</v>
      </c>
      <c r="S96" s="263">
        <v>16386</v>
      </c>
      <c r="T96" s="263">
        <v>15056</v>
      </c>
      <c r="U96" s="263">
        <v>25907</v>
      </c>
      <c r="V96" s="263">
        <v>13204</v>
      </c>
      <c r="W96" s="263">
        <v>10678</v>
      </c>
      <c r="X96" s="263">
        <v>12575</v>
      </c>
      <c r="Y96" s="263">
        <v>10269</v>
      </c>
      <c r="Z96" s="263">
        <v>12289</v>
      </c>
      <c r="AA96" s="263">
        <v>15673</v>
      </c>
      <c r="AB96" s="263">
        <v>17492</v>
      </c>
      <c r="AC96" s="263">
        <v>17554</v>
      </c>
      <c r="AD96" s="263">
        <v>12399</v>
      </c>
      <c r="AF96" s="262">
        <f t="shared" si="26"/>
        <v>25907</v>
      </c>
      <c r="AG96" s="262">
        <f t="shared" si="27"/>
        <v>1316</v>
      </c>
      <c r="AH96" s="199">
        <f t="shared" si="28"/>
        <v>1052.8</v>
      </c>
      <c r="AI96" s="209">
        <f t="shared" si="22"/>
        <v>0.92308591466978374</v>
      </c>
      <c r="AJ96" s="199">
        <f t="shared" si="29"/>
        <v>987</v>
      </c>
      <c r="AK96" s="209">
        <f t="shared" si="23"/>
        <v>0.92789304500292225</v>
      </c>
      <c r="AM96" s="210" t="b">
        <f t="shared" si="30"/>
        <v>0</v>
      </c>
      <c r="AN96" s="210" t="b">
        <f t="shared" ref="AN96:AN159" si="36">IF(AN95&lt;$AN$24,+AN95+1)</f>
        <v>0</v>
      </c>
      <c r="AO96" s="211">
        <f t="shared" si="31"/>
        <v>62</v>
      </c>
      <c r="AP96" s="222">
        <f t="shared" si="32"/>
        <v>74648</v>
      </c>
      <c r="AQ96" s="178">
        <v>67</v>
      </c>
      <c r="AR96" s="212">
        <v>0</v>
      </c>
      <c r="AS96" s="203">
        <f t="shared" si="24"/>
        <v>0</v>
      </c>
      <c r="AT96" s="178">
        <v>67</v>
      </c>
      <c r="AU96" s="217">
        <f t="shared" si="25"/>
        <v>1052.8</v>
      </c>
      <c r="AV96" s="217">
        <f t="shared" si="33"/>
        <v>0</v>
      </c>
      <c r="AW96" s="213">
        <v>0</v>
      </c>
      <c r="AY96" s="179"/>
      <c r="AZ96" s="214" t="s">
        <v>710</v>
      </c>
      <c r="BA96" s="232">
        <v>9300</v>
      </c>
      <c r="BB96" s="266">
        <f t="shared" si="34"/>
        <v>9300</v>
      </c>
      <c r="BC96" s="215">
        <f t="shared" si="21"/>
        <v>1767</v>
      </c>
      <c r="BD96" s="215">
        <f t="shared" si="35"/>
        <v>0</v>
      </c>
    </row>
    <row r="97" spans="1:56" s="181" customFormat="1" ht="18.75" customHeight="1">
      <c r="A97" s="178">
        <v>68</v>
      </c>
      <c r="B97" s="179" t="s">
        <v>69</v>
      </c>
      <c r="C97" s="178" t="s">
        <v>369</v>
      </c>
      <c r="D97" s="263">
        <v>16897</v>
      </c>
      <c r="E97" s="263">
        <v>17878</v>
      </c>
      <c r="F97" s="263">
        <v>6818</v>
      </c>
      <c r="G97" s="263">
        <v>10161</v>
      </c>
      <c r="H97" s="263">
        <v>16698</v>
      </c>
      <c r="I97" s="263">
        <v>18429</v>
      </c>
      <c r="J97" s="263">
        <v>15215</v>
      </c>
      <c r="K97" s="263">
        <v>20817</v>
      </c>
      <c r="L97" s="263">
        <v>6892</v>
      </c>
      <c r="M97" s="263">
        <v>13688</v>
      </c>
      <c r="N97" s="263">
        <v>1316</v>
      </c>
      <c r="O97" s="263">
        <v>12874</v>
      </c>
      <c r="P97" s="263">
        <v>18637</v>
      </c>
      <c r="Q97" s="263">
        <v>18199</v>
      </c>
      <c r="R97" s="263">
        <v>17454</v>
      </c>
      <c r="S97" s="263">
        <v>20288</v>
      </c>
      <c r="T97" s="263">
        <v>15056</v>
      </c>
      <c r="U97" s="263">
        <v>35080</v>
      </c>
      <c r="V97" s="263">
        <v>14097</v>
      </c>
      <c r="W97" s="263">
        <v>12066</v>
      </c>
      <c r="X97" s="263">
        <v>12575</v>
      </c>
      <c r="Y97" s="263">
        <v>10269</v>
      </c>
      <c r="Z97" s="263">
        <v>12289</v>
      </c>
      <c r="AA97" s="263">
        <v>19488</v>
      </c>
      <c r="AB97" s="263">
        <v>18727</v>
      </c>
      <c r="AC97" s="263">
        <v>18740</v>
      </c>
      <c r="AD97" s="263">
        <v>14521</v>
      </c>
      <c r="AF97" s="262">
        <f t="shared" si="26"/>
        <v>35080</v>
      </c>
      <c r="AG97" s="262">
        <f t="shared" si="27"/>
        <v>1316</v>
      </c>
      <c r="AH97" s="199">
        <f t="shared" si="28"/>
        <v>1052.8</v>
      </c>
      <c r="AI97" s="209">
        <f t="shared" si="22"/>
        <v>0.92308591466978374</v>
      </c>
      <c r="AJ97" s="199">
        <f t="shared" si="29"/>
        <v>987</v>
      </c>
      <c r="AK97" s="209">
        <f t="shared" si="23"/>
        <v>0.92789304500292225</v>
      </c>
      <c r="AM97" s="210" t="b">
        <f t="shared" si="30"/>
        <v>0</v>
      </c>
      <c r="AN97" s="210" t="b">
        <f t="shared" si="36"/>
        <v>0</v>
      </c>
      <c r="AO97" s="211">
        <f t="shared" si="31"/>
        <v>62</v>
      </c>
      <c r="AP97" s="222">
        <f t="shared" si="32"/>
        <v>74648</v>
      </c>
      <c r="AQ97" s="178">
        <v>68</v>
      </c>
      <c r="AR97" s="212">
        <v>0</v>
      </c>
      <c r="AS97" s="203">
        <f t="shared" si="24"/>
        <v>0</v>
      </c>
      <c r="AT97" s="178">
        <v>68</v>
      </c>
      <c r="AU97" s="217">
        <f t="shared" si="25"/>
        <v>1052.8</v>
      </c>
      <c r="AV97" s="217">
        <f t="shared" si="33"/>
        <v>0</v>
      </c>
      <c r="AW97" s="213">
        <v>0</v>
      </c>
      <c r="AY97" s="179"/>
      <c r="AZ97" s="214" t="s">
        <v>710</v>
      </c>
      <c r="BA97" s="232">
        <v>12390</v>
      </c>
      <c r="BB97" s="266">
        <f t="shared" si="34"/>
        <v>12390</v>
      </c>
      <c r="BC97" s="215">
        <f t="shared" si="21"/>
        <v>2354.1</v>
      </c>
      <c r="BD97" s="215">
        <f t="shared" si="35"/>
        <v>0</v>
      </c>
    </row>
    <row r="98" spans="1:56" s="181" customFormat="1" ht="18.75" customHeight="1">
      <c r="A98" s="178">
        <v>69</v>
      </c>
      <c r="B98" s="179" t="s">
        <v>70</v>
      </c>
      <c r="C98" s="178" t="s">
        <v>369</v>
      </c>
      <c r="D98" s="263">
        <v>9081</v>
      </c>
      <c r="E98" s="263">
        <v>9275</v>
      </c>
      <c r="F98" s="263">
        <v>6058</v>
      </c>
      <c r="G98" s="263">
        <v>7520</v>
      </c>
      <c r="H98" s="263">
        <v>9189</v>
      </c>
      <c r="I98" s="263">
        <v>11213</v>
      </c>
      <c r="J98" s="263">
        <v>9884</v>
      </c>
      <c r="K98" s="263">
        <v>19507</v>
      </c>
      <c r="L98" s="263">
        <v>6892</v>
      </c>
      <c r="M98" s="263">
        <v>5410</v>
      </c>
      <c r="N98" s="263">
        <v>1625</v>
      </c>
      <c r="O98" s="263">
        <v>65152</v>
      </c>
      <c r="P98" s="263">
        <v>10781</v>
      </c>
      <c r="Q98" s="263">
        <v>11074</v>
      </c>
      <c r="R98" s="263">
        <v>7256</v>
      </c>
      <c r="S98" s="263">
        <v>10534</v>
      </c>
      <c r="T98" s="263">
        <v>7582</v>
      </c>
      <c r="U98" s="263">
        <v>12090</v>
      </c>
      <c r="V98" s="263">
        <v>8578</v>
      </c>
      <c r="W98" s="263">
        <v>8035</v>
      </c>
      <c r="X98" s="263">
        <v>9673</v>
      </c>
      <c r="Y98" s="263">
        <v>8288</v>
      </c>
      <c r="Z98" s="263">
        <v>8193</v>
      </c>
      <c r="AA98" s="263">
        <v>10662</v>
      </c>
      <c r="AB98" s="263">
        <v>11313</v>
      </c>
      <c r="AC98" s="263">
        <v>11406</v>
      </c>
      <c r="AD98" s="263">
        <v>8582</v>
      </c>
      <c r="AF98" s="262">
        <f t="shared" si="26"/>
        <v>65152</v>
      </c>
      <c r="AG98" s="262">
        <f t="shared" si="27"/>
        <v>1625</v>
      </c>
      <c r="AH98" s="199">
        <f t="shared" si="28"/>
        <v>1300</v>
      </c>
      <c r="AI98" s="209">
        <f t="shared" si="22"/>
        <v>0.75970425138632169</v>
      </c>
      <c r="AJ98" s="199">
        <f t="shared" si="29"/>
        <v>1218.75</v>
      </c>
      <c r="AK98" s="209">
        <f t="shared" si="23"/>
        <v>0.77472273567467653</v>
      </c>
      <c r="AM98" s="210" t="b">
        <f t="shared" si="30"/>
        <v>0</v>
      </c>
      <c r="AN98" s="210" t="b">
        <f t="shared" si="36"/>
        <v>0</v>
      </c>
      <c r="AO98" s="211">
        <f t="shared" si="31"/>
        <v>62</v>
      </c>
      <c r="AP98" s="222">
        <f t="shared" si="32"/>
        <v>74648</v>
      </c>
      <c r="AQ98" s="178">
        <v>69</v>
      </c>
      <c r="AR98" s="212">
        <v>13</v>
      </c>
      <c r="AS98" s="203">
        <f t="shared" si="24"/>
        <v>21125</v>
      </c>
      <c r="AT98" s="178">
        <v>69</v>
      </c>
      <c r="AU98" s="217">
        <f t="shared" si="25"/>
        <v>1300</v>
      </c>
      <c r="AV98" s="217">
        <f t="shared" si="33"/>
        <v>16900</v>
      </c>
      <c r="AW98" s="213">
        <v>0</v>
      </c>
      <c r="AY98" s="179">
        <v>380022</v>
      </c>
      <c r="AZ98" s="214" t="s">
        <v>640</v>
      </c>
      <c r="BA98" s="232">
        <v>5340</v>
      </c>
      <c r="BB98" s="266">
        <f t="shared" si="34"/>
        <v>5340</v>
      </c>
      <c r="BC98" s="215">
        <f t="shared" si="21"/>
        <v>1014.6</v>
      </c>
      <c r="BD98" s="215">
        <f t="shared" si="35"/>
        <v>82609.8</v>
      </c>
    </row>
    <row r="99" spans="1:56" s="181" customFormat="1" ht="18.75" customHeight="1">
      <c r="A99" s="178">
        <v>70</v>
      </c>
      <c r="B99" s="179" t="s">
        <v>71</v>
      </c>
      <c r="C99" s="178" t="s">
        <v>369</v>
      </c>
      <c r="D99" s="263">
        <v>9439</v>
      </c>
      <c r="E99" s="263">
        <v>9466</v>
      </c>
      <c r="F99" s="263">
        <v>6366</v>
      </c>
      <c r="G99" s="263">
        <v>7949</v>
      </c>
      <c r="H99" s="263">
        <v>9327</v>
      </c>
      <c r="I99" s="263">
        <v>11518</v>
      </c>
      <c r="J99" s="263">
        <v>9884</v>
      </c>
      <c r="K99" s="263">
        <v>20817</v>
      </c>
      <c r="L99" s="263">
        <v>46167</v>
      </c>
      <c r="M99" s="263">
        <v>5683</v>
      </c>
      <c r="N99" s="263">
        <v>1625</v>
      </c>
      <c r="O99" s="263">
        <v>65152</v>
      </c>
      <c r="P99" s="263">
        <v>11090</v>
      </c>
      <c r="Q99" s="263">
        <v>11375</v>
      </c>
      <c r="R99" s="263">
        <v>8650</v>
      </c>
      <c r="S99" s="263">
        <v>10794</v>
      </c>
      <c r="T99" s="263">
        <v>7582</v>
      </c>
      <c r="U99" s="263">
        <v>12343</v>
      </c>
      <c r="V99" s="263">
        <v>8811</v>
      </c>
      <c r="W99" s="263">
        <v>7362</v>
      </c>
      <c r="X99" s="263">
        <v>9673</v>
      </c>
      <c r="Y99" s="263">
        <v>8512</v>
      </c>
      <c r="Z99" s="263">
        <v>8193</v>
      </c>
      <c r="AA99" s="263">
        <v>10788</v>
      </c>
      <c r="AB99" s="263">
        <v>11666</v>
      </c>
      <c r="AC99" s="263">
        <v>11712</v>
      </c>
      <c r="AD99" s="263">
        <v>8577</v>
      </c>
      <c r="AF99" s="262">
        <f t="shared" si="26"/>
        <v>65152</v>
      </c>
      <c r="AG99" s="262">
        <f t="shared" si="27"/>
        <v>1625</v>
      </c>
      <c r="AH99" s="199">
        <f t="shared" si="28"/>
        <v>1300</v>
      </c>
      <c r="AI99" s="209">
        <f t="shared" si="22"/>
        <v>0.77124758050325526</v>
      </c>
      <c r="AJ99" s="199">
        <f t="shared" si="29"/>
        <v>1218.75</v>
      </c>
      <c r="AK99" s="209">
        <f t="shared" si="23"/>
        <v>0.78554460672180193</v>
      </c>
      <c r="AM99" s="210" t="b">
        <f t="shared" si="30"/>
        <v>0</v>
      </c>
      <c r="AN99" s="210" t="b">
        <f t="shared" si="36"/>
        <v>0</v>
      </c>
      <c r="AO99" s="211">
        <f t="shared" si="31"/>
        <v>62</v>
      </c>
      <c r="AP99" s="222">
        <f t="shared" si="32"/>
        <v>74648</v>
      </c>
      <c r="AQ99" s="178">
        <v>70</v>
      </c>
      <c r="AR99" s="212">
        <v>13</v>
      </c>
      <c r="AS99" s="203">
        <f t="shared" si="24"/>
        <v>21125</v>
      </c>
      <c r="AT99" s="178">
        <v>70</v>
      </c>
      <c r="AU99" s="217">
        <f t="shared" si="25"/>
        <v>1300</v>
      </c>
      <c r="AV99" s="217">
        <f t="shared" si="33"/>
        <v>16900</v>
      </c>
      <c r="AW99" s="213">
        <v>0</v>
      </c>
      <c r="AY99" s="179">
        <v>380023</v>
      </c>
      <c r="AZ99" s="214" t="s">
        <v>641</v>
      </c>
      <c r="BA99" s="232">
        <v>5530</v>
      </c>
      <c r="BB99" s="266">
        <f t="shared" si="34"/>
        <v>5530</v>
      </c>
      <c r="BC99" s="215">
        <f t="shared" si="21"/>
        <v>1050.7</v>
      </c>
      <c r="BD99" s="215">
        <f t="shared" si="35"/>
        <v>85549.099999999991</v>
      </c>
    </row>
    <row r="100" spans="1:56" s="181" customFormat="1" ht="18.75" customHeight="1">
      <c r="A100" s="178">
        <v>71</v>
      </c>
      <c r="B100" s="179" t="s">
        <v>206</v>
      </c>
      <c r="C100" s="178" t="s">
        <v>369</v>
      </c>
      <c r="D100" s="263">
        <v>13636</v>
      </c>
      <c r="E100" s="263">
        <v>20131</v>
      </c>
      <c r="F100" s="263">
        <v>15330</v>
      </c>
      <c r="G100" s="263">
        <v>16287</v>
      </c>
      <c r="H100" s="263">
        <v>13799</v>
      </c>
      <c r="I100" s="263">
        <v>22428</v>
      </c>
      <c r="J100" s="263">
        <v>21458</v>
      </c>
      <c r="K100" s="263">
        <v>157913</v>
      </c>
      <c r="L100" s="263">
        <v>23409</v>
      </c>
      <c r="M100" s="263">
        <v>13688</v>
      </c>
      <c r="N100" s="263">
        <v>3902</v>
      </c>
      <c r="O100" s="263">
        <v>15086</v>
      </c>
      <c r="P100" s="263">
        <v>17150</v>
      </c>
      <c r="Q100" s="263">
        <v>22150</v>
      </c>
      <c r="R100" s="263">
        <v>17713</v>
      </c>
      <c r="S100" s="263">
        <v>18077</v>
      </c>
      <c r="T100" s="263">
        <v>15056</v>
      </c>
      <c r="U100" s="263">
        <v>20698</v>
      </c>
      <c r="V100" s="263">
        <v>17157</v>
      </c>
      <c r="W100" s="263">
        <v>13927</v>
      </c>
      <c r="X100" s="263">
        <v>23213</v>
      </c>
      <c r="Y100" s="263">
        <v>12863</v>
      </c>
      <c r="Z100" s="263">
        <v>17556</v>
      </c>
      <c r="AA100" s="263">
        <v>16605</v>
      </c>
      <c r="AB100" s="263">
        <v>22758</v>
      </c>
      <c r="AC100" s="263">
        <v>22807</v>
      </c>
      <c r="AD100" s="263">
        <v>16422</v>
      </c>
      <c r="AF100" s="262">
        <f t="shared" si="26"/>
        <v>157913</v>
      </c>
      <c r="AG100" s="262">
        <f t="shared" si="27"/>
        <v>3902</v>
      </c>
      <c r="AH100" s="199">
        <f t="shared" si="28"/>
        <v>3121.6</v>
      </c>
      <c r="AI100" s="209">
        <f t="shared" si="22"/>
        <v>0.77194623027469311</v>
      </c>
      <c r="AJ100" s="199">
        <f t="shared" si="29"/>
        <v>2926.5</v>
      </c>
      <c r="AK100" s="209">
        <f t="shared" si="23"/>
        <v>0.78619959088252478</v>
      </c>
      <c r="AM100" s="210" t="b">
        <f t="shared" si="30"/>
        <v>0</v>
      </c>
      <c r="AN100" s="210" t="b">
        <f t="shared" si="36"/>
        <v>0</v>
      </c>
      <c r="AO100" s="211">
        <f t="shared" si="31"/>
        <v>62</v>
      </c>
      <c r="AP100" s="222">
        <f t="shared" si="32"/>
        <v>74648</v>
      </c>
      <c r="AQ100" s="178">
        <v>71</v>
      </c>
      <c r="AR100" s="212">
        <v>0</v>
      </c>
      <c r="AS100" s="203">
        <f t="shared" si="24"/>
        <v>0</v>
      </c>
      <c r="AT100" s="178">
        <v>71</v>
      </c>
      <c r="AU100" s="217">
        <f t="shared" si="25"/>
        <v>3121.6</v>
      </c>
      <c r="AV100" s="217">
        <f t="shared" si="33"/>
        <v>0</v>
      </c>
      <c r="AW100" s="213">
        <v>0</v>
      </c>
      <c r="AY100" s="179"/>
      <c r="AZ100" s="214" t="s">
        <v>710</v>
      </c>
      <c r="BA100" s="232">
        <v>9810</v>
      </c>
      <c r="BB100" s="266">
        <f t="shared" si="34"/>
        <v>9810</v>
      </c>
      <c r="BC100" s="215">
        <f t="shared" si="21"/>
        <v>1863.9</v>
      </c>
      <c r="BD100" s="215">
        <f t="shared" si="35"/>
        <v>0</v>
      </c>
    </row>
    <row r="101" spans="1:56" s="181" customFormat="1" ht="18.75" customHeight="1">
      <c r="A101" s="178">
        <v>72</v>
      </c>
      <c r="B101" s="179" t="s">
        <v>72</v>
      </c>
      <c r="C101" s="178" t="s">
        <v>369</v>
      </c>
      <c r="D101" s="263">
        <v>6862</v>
      </c>
      <c r="E101" s="263">
        <v>13246</v>
      </c>
      <c r="F101" s="263">
        <v>7978</v>
      </c>
      <c r="G101" s="263">
        <v>2777</v>
      </c>
      <c r="H101" s="263">
        <v>6781</v>
      </c>
      <c r="I101" s="263">
        <v>5089</v>
      </c>
      <c r="J101" s="263">
        <v>3706</v>
      </c>
      <c r="K101" s="263">
        <v>20817</v>
      </c>
      <c r="L101" s="263">
        <v>130046</v>
      </c>
      <c r="M101" s="263">
        <v>7124</v>
      </c>
      <c r="N101" s="263">
        <v>1519</v>
      </c>
      <c r="O101" s="263">
        <v>10143</v>
      </c>
      <c r="P101" s="263">
        <v>11952</v>
      </c>
      <c r="Q101" s="263">
        <v>5025</v>
      </c>
      <c r="R101" s="263">
        <v>3850</v>
      </c>
      <c r="S101" s="263">
        <v>25099</v>
      </c>
      <c r="T101" s="263">
        <v>23409</v>
      </c>
      <c r="U101" s="263">
        <v>14484</v>
      </c>
      <c r="V101" s="263">
        <v>3891</v>
      </c>
      <c r="W101" s="263">
        <v>2908</v>
      </c>
      <c r="X101" s="263">
        <v>11994</v>
      </c>
      <c r="Y101" s="263">
        <v>4214</v>
      </c>
      <c r="Z101" s="263">
        <v>3706</v>
      </c>
      <c r="AA101" s="263">
        <v>9838</v>
      </c>
      <c r="AB101" s="263">
        <v>5151</v>
      </c>
      <c r="AC101" s="263">
        <v>5175</v>
      </c>
      <c r="AD101" s="263">
        <v>3535</v>
      </c>
      <c r="AF101" s="262">
        <f t="shared" si="26"/>
        <v>130046</v>
      </c>
      <c r="AG101" s="262">
        <f t="shared" si="27"/>
        <v>1519</v>
      </c>
      <c r="AH101" s="199">
        <f t="shared" si="28"/>
        <v>1215.2</v>
      </c>
      <c r="AI101" s="209">
        <f t="shared" si="22"/>
        <v>0.82942167321729365</v>
      </c>
      <c r="AJ101" s="199">
        <f t="shared" si="29"/>
        <v>1139.25</v>
      </c>
      <c r="AK101" s="209">
        <f t="shared" si="23"/>
        <v>0.84008281864121281</v>
      </c>
      <c r="AM101" s="210" t="b">
        <f t="shared" si="30"/>
        <v>0</v>
      </c>
      <c r="AN101" s="210" t="b">
        <f t="shared" si="36"/>
        <v>0</v>
      </c>
      <c r="AO101" s="211">
        <f t="shared" si="31"/>
        <v>62</v>
      </c>
      <c r="AP101" s="222">
        <f t="shared" si="32"/>
        <v>74648</v>
      </c>
      <c r="AQ101" s="178">
        <v>72</v>
      </c>
      <c r="AR101" s="212">
        <v>22</v>
      </c>
      <c r="AS101" s="203">
        <f t="shared" si="24"/>
        <v>33418</v>
      </c>
      <c r="AT101" s="178">
        <v>72</v>
      </c>
      <c r="AU101" s="217">
        <f t="shared" si="25"/>
        <v>1215.2</v>
      </c>
      <c r="AV101" s="217">
        <f t="shared" si="33"/>
        <v>26734.400000000001</v>
      </c>
      <c r="AW101" s="213">
        <v>0</v>
      </c>
      <c r="AY101" s="179"/>
      <c r="AZ101" s="214" t="s">
        <v>711</v>
      </c>
      <c r="BA101" s="232">
        <v>5910</v>
      </c>
      <c r="BB101" s="266">
        <f t="shared" si="34"/>
        <v>5910</v>
      </c>
      <c r="BC101" s="215">
        <f t="shared" si="21"/>
        <v>1122.9000000000001</v>
      </c>
      <c r="BD101" s="215">
        <f t="shared" si="35"/>
        <v>154723.79999999999</v>
      </c>
    </row>
    <row r="102" spans="1:56" s="181" customFormat="1" ht="18.75" customHeight="1">
      <c r="A102" s="178">
        <v>73</v>
      </c>
      <c r="B102" s="179" t="s">
        <v>73</v>
      </c>
      <c r="C102" s="178" t="s">
        <v>369</v>
      </c>
      <c r="D102" s="263">
        <v>21068</v>
      </c>
      <c r="E102" s="263">
        <v>26764</v>
      </c>
      <c r="F102" s="263">
        <v>21848</v>
      </c>
      <c r="G102" s="263">
        <v>39352</v>
      </c>
      <c r="H102" s="263">
        <v>21320</v>
      </c>
      <c r="I102" s="263">
        <v>25101</v>
      </c>
      <c r="J102" s="263">
        <v>22108</v>
      </c>
      <c r="K102" s="263">
        <v>40871</v>
      </c>
      <c r="L102" s="263">
        <v>9103</v>
      </c>
      <c r="M102" s="263">
        <v>19507</v>
      </c>
      <c r="N102" s="263">
        <v>1301</v>
      </c>
      <c r="O102" s="263">
        <v>23148</v>
      </c>
      <c r="P102" s="263">
        <v>32680</v>
      </c>
      <c r="Q102" s="263">
        <v>24789</v>
      </c>
      <c r="R102" s="263">
        <v>2675</v>
      </c>
      <c r="S102" s="263">
        <v>26920</v>
      </c>
      <c r="T102" s="263">
        <v>130046</v>
      </c>
      <c r="U102" s="263">
        <v>40855</v>
      </c>
      <c r="V102" s="263">
        <v>19202</v>
      </c>
      <c r="W102" s="263">
        <v>2104</v>
      </c>
      <c r="X102" s="263">
        <v>37238</v>
      </c>
      <c r="Y102" s="263">
        <v>5650</v>
      </c>
      <c r="Z102" s="263">
        <v>2536</v>
      </c>
      <c r="AA102" s="263">
        <v>25822</v>
      </c>
      <c r="AB102" s="263">
        <v>25397</v>
      </c>
      <c r="AC102" s="263">
        <v>25527</v>
      </c>
      <c r="AD102" s="263">
        <v>3343</v>
      </c>
      <c r="AF102" s="262">
        <f t="shared" si="26"/>
        <v>130046</v>
      </c>
      <c r="AG102" s="262">
        <f t="shared" si="27"/>
        <v>1301</v>
      </c>
      <c r="AH102" s="199">
        <f t="shared" si="28"/>
        <v>1040.8</v>
      </c>
      <c r="AI102" s="209">
        <f t="shared" si="22"/>
        <v>0.94664479417644953</v>
      </c>
      <c r="AJ102" s="199">
        <f t="shared" si="29"/>
        <v>975.75</v>
      </c>
      <c r="AK102" s="209">
        <f t="shared" si="23"/>
        <v>0.94997949454042141</v>
      </c>
      <c r="AM102" s="210" t="b">
        <f t="shared" si="30"/>
        <v>0</v>
      </c>
      <c r="AN102" s="210" t="b">
        <f t="shared" si="36"/>
        <v>0</v>
      </c>
      <c r="AO102" s="211">
        <f t="shared" si="31"/>
        <v>62</v>
      </c>
      <c r="AP102" s="222">
        <f t="shared" si="32"/>
        <v>74648</v>
      </c>
      <c r="AQ102" s="178">
        <v>73</v>
      </c>
      <c r="AR102" s="212">
        <v>0</v>
      </c>
      <c r="AS102" s="203">
        <f t="shared" si="24"/>
        <v>0</v>
      </c>
      <c r="AT102" s="178">
        <v>73</v>
      </c>
      <c r="AU102" s="217">
        <f t="shared" si="25"/>
        <v>1040.8</v>
      </c>
      <c r="AV102" s="217">
        <f t="shared" si="33"/>
        <v>0</v>
      </c>
      <c r="AW102" s="213">
        <v>0</v>
      </c>
      <c r="AY102" s="179"/>
      <c r="AZ102" s="214" t="s">
        <v>711</v>
      </c>
      <c r="BA102" s="232">
        <v>13320</v>
      </c>
      <c r="BB102" s="266">
        <f t="shared" si="34"/>
        <v>13320</v>
      </c>
      <c r="BC102" s="215">
        <f t="shared" si="21"/>
        <v>2530.8000000000002</v>
      </c>
      <c r="BD102" s="215">
        <f t="shared" si="35"/>
        <v>0</v>
      </c>
    </row>
    <row r="103" spans="1:56" s="181" customFormat="1" ht="18.75" customHeight="1">
      <c r="A103" s="178">
        <v>74</v>
      </c>
      <c r="B103" s="179" t="s">
        <v>74</v>
      </c>
      <c r="C103" s="178" t="s">
        <v>369</v>
      </c>
      <c r="D103" s="263">
        <v>13815</v>
      </c>
      <c r="E103" s="263">
        <v>5083</v>
      </c>
      <c r="F103" s="263">
        <v>4413</v>
      </c>
      <c r="G103" s="263">
        <v>6065</v>
      </c>
      <c r="H103" s="263">
        <v>13652</v>
      </c>
      <c r="I103" s="263">
        <v>16164</v>
      </c>
      <c r="J103" s="263">
        <v>16907</v>
      </c>
      <c r="K103" s="263">
        <v>49566</v>
      </c>
      <c r="L103" s="263">
        <v>975</v>
      </c>
      <c r="M103" s="263">
        <v>3941</v>
      </c>
      <c r="N103" s="263">
        <v>4551</v>
      </c>
      <c r="O103" s="263">
        <v>10534</v>
      </c>
      <c r="P103" s="263">
        <v>10794</v>
      </c>
      <c r="Q103" s="263">
        <v>15963</v>
      </c>
      <c r="R103" s="263">
        <v>8775</v>
      </c>
      <c r="S103" s="263">
        <v>15346</v>
      </c>
      <c r="T103" s="263">
        <v>10013</v>
      </c>
      <c r="U103" s="263">
        <v>14242</v>
      </c>
      <c r="V103" s="263">
        <v>12364</v>
      </c>
      <c r="W103" s="263">
        <v>9286</v>
      </c>
      <c r="X103" s="263">
        <v>15475</v>
      </c>
      <c r="Y103" s="263">
        <v>8514</v>
      </c>
      <c r="Z103" s="263">
        <v>11705</v>
      </c>
      <c r="AA103" s="263">
        <v>13240</v>
      </c>
      <c r="AB103" s="263">
        <v>16334</v>
      </c>
      <c r="AC103" s="263">
        <v>16436</v>
      </c>
      <c r="AD103" s="263">
        <v>13694</v>
      </c>
      <c r="AF103" s="262">
        <f t="shared" si="26"/>
        <v>49566</v>
      </c>
      <c r="AG103" s="262">
        <f t="shared" si="27"/>
        <v>975</v>
      </c>
      <c r="AH103" s="199">
        <f t="shared" si="28"/>
        <v>780</v>
      </c>
      <c r="AI103" s="209">
        <f t="shared" si="22"/>
        <v>0.80208069018015737</v>
      </c>
      <c r="AJ103" s="199">
        <f t="shared" si="29"/>
        <v>731.25</v>
      </c>
      <c r="AK103" s="209">
        <f t="shared" si="23"/>
        <v>0.81445064704389747</v>
      </c>
      <c r="AM103" s="210" t="b">
        <f t="shared" si="30"/>
        <v>0</v>
      </c>
      <c r="AN103" s="210" t="b">
        <f t="shared" si="36"/>
        <v>0</v>
      </c>
      <c r="AO103" s="211">
        <f t="shared" si="31"/>
        <v>62</v>
      </c>
      <c r="AP103" s="222">
        <f t="shared" si="32"/>
        <v>74648</v>
      </c>
      <c r="AQ103" s="178">
        <v>74</v>
      </c>
      <c r="AR103" s="212">
        <v>0</v>
      </c>
      <c r="AS103" s="203">
        <f t="shared" si="24"/>
        <v>0</v>
      </c>
      <c r="AT103" s="178">
        <v>74</v>
      </c>
      <c r="AU103" s="217">
        <f t="shared" si="25"/>
        <v>780</v>
      </c>
      <c r="AV103" s="217">
        <f t="shared" si="33"/>
        <v>0</v>
      </c>
      <c r="AW103" s="213">
        <v>0</v>
      </c>
      <c r="AY103" s="179">
        <v>600004</v>
      </c>
      <c r="AZ103" s="214" t="s">
        <v>545</v>
      </c>
      <c r="BA103" s="232">
        <v>4850</v>
      </c>
      <c r="BB103" s="266">
        <f t="shared" si="34"/>
        <v>4850</v>
      </c>
      <c r="BC103" s="215">
        <f t="shared" si="21"/>
        <v>921.5</v>
      </c>
      <c r="BD103" s="215">
        <f t="shared" si="35"/>
        <v>0</v>
      </c>
    </row>
    <row r="104" spans="1:56" s="181" customFormat="1" ht="18.75" customHeight="1">
      <c r="A104" s="178">
        <v>75</v>
      </c>
      <c r="B104" s="179" t="s">
        <v>75</v>
      </c>
      <c r="C104" s="178" t="s">
        <v>369</v>
      </c>
      <c r="D104" s="263">
        <v>1125</v>
      </c>
      <c r="E104" s="263">
        <v>2659</v>
      </c>
      <c r="F104" s="263">
        <v>962</v>
      </c>
      <c r="G104" s="263">
        <v>1127</v>
      </c>
      <c r="H104" s="263">
        <v>1138</v>
      </c>
      <c r="I104" s="263">
        <v>2171</v>
      </c>
      <c r="J104" s="263">
        <v>1430</v>
      </c>
      <c r="K104" s="263">
        <v>8732</v>
      </c>
      <c r="L104" s="263">
        <v>1106</v>
      </c>
      <c r="M104" s="263">
        <v>858</v>
      </c>
      <c r="N104" s="263">
        <v>683</v>
      </c>
      <c r="O104" s="263">
        <v>1430</v>
      </c>
      <c r="P104" s="263">
        <v>1599</v>
      </c>
      <c r="Q104" s="263">
        <v>2144</v>
      </c>
      <c r="R104" s="263">
        <v>1603</v>
      </c>
      <c r="S104" s="263">
        <v>1821</v>
      </c>
      <c r="T104" s="263">
        <v>1268</v>
      </c>
      <c r="U104" s="263">
        <v>3528</v>
      </c>
      <c r="V104" s="263">
        <v>1660</v>
      </c>
      <c r="W104" s="263">
        <v>1393</v>
      </c>
      <c r="X104" s="263">
        <v>1161</v>
      </c>
      <c r="Y104" s="263">
        <v>1201</v>
      </c>
      <c r="Z104" s="263">
        <v>1756</v>
      </c>
      <c r="AA104" s="263">
        <v>1188</v>
      </c>
      <c r="AB104" s="263">
        <v>2198</v>
      </c>
      <c r="AC104" s="263">
        <v>2208</v>
      </c>
      <c r="AD104" s="263">
        <v>1447</v>
      </c>
      <c r="AF104" s="262">
        <f t="shared" si="26"/>
        <v>8732</v>
      </c>
      <c r="AG104" s="262">
        <f t="shared" si="27"/>
        <v>683</v>
      </c>
      <c r="AH104" s="199">
        <f t="shared" si="28"/>
        <v>546.4</v>
      </c>
      <c r="AI104" s="209">
        <f t="shared" si="22"/>
        <v>0.36317016317016315</v>
      </c>
      <c r="AJ104" s="199">
        <f t="shared" si="29"/>
        <v>512.25</v>
      </c>
      <c r="AK104" s="209">
        <f t="shared" si="23"/>
        <v>0.40297202797202802</v>
      </c>
      <c r="AM104" s="210" t="b">
        <f t="shared" si="30"/>
        <v>0</v>
      </c>
      <c r="AN104" s="210" t="b">
        <f t="shared" si="36"/>
        <v>0</v>
      </c>
      <c r="AO104" s="211">
        <f t="shared" si="31"/>
        <v>62</v>
      </c>
      <c r="AP104" s="222">
        <f t="shared" si="32"/>
        <v>74648</v>
      </c>
      <c r="AQ104" s="178">
        <v>75</v>
      </c>
      <c r="AR104" s="212">
        <v>0</v>
      </c>
      <c r="AS104" s="203">
        <f t="shared" si="24"/>
        <v>0</v>
      </c>
      <c r="AT104" s="178">
        <v>75</v>
      </c>
      <c r="AU104" s="217">
        <f t="shared" si="25"/>
        <v>546.4</v>
      </c>
      <c r="AV104" s="217">
        <f t="shared" si="33"/>
        <v>0</v>
      </c>
      <c r="AW104" s="213">
        <v>0</v>
      </c>
      <c r="AY104" s="179">
        <v>230003</v>
      </c>
      <c r="AZ104" s="214" t="s">
        <v>546</v>
      </c>
      <c r="BA104" s="232">
        <v>790</v>
      </c>
      <c r="BB104" s="266">
        <f t="shared" si="34"/>
        <v>790</v>
      </c>
      <c r="BC104" s="215">
        <f t="shared" si="21"/>
        <v>150.1</v>
      </c>
      <c r="BD104" s="215">
        <f t="shared" si="35"/>
        <v>0</v>
      </c>
    </row>
    <row r="105" spans="1:56" s="181" customFormat="1" ht="18.75" customHeight="1">
      <c r="A105" s="178">
        <v>76</v>
      </c>
      <c r="B105" s="179" t="s">
        <v>76</v>
      </c>
      <c r="C105" s="178" t="s">
        <v>369</v>
      </c>
      <c r="D105" s="263">
        <v>639</v>
      </c>
      <c r="E105" s="263">
        <v>1049</v>
      </c>
      <c r="F105" s="263">
        <v>655</v>
      </c>
      <c r="G105" s="263">
        <v>815</v>
      </c>
      <c r="H105" s="263">
        <v>630</v>
      </c>
      <c r="I105" s="263">
        <v>1276</v>
      </c>
      <c r="J105" s="263">
        <v>781</v>
      </c>
      <c r="K105" s="263">
        <v>6939</v>
      </c>
      <c r="L105" s="263">
        <v>325</v>
      </c>
      <c r="M105" s="263">
        <v>585</v>
      </c>
      <c r="N105" s="263">
        <v>286</v>
      </c>
      <c r="O105" s="263">
        <v>1170</v>
      </c>
      <c r="P105" s="263">
        <v>1009</v>
      </c>
      <c r="Q105" s="263">
        <v>1261</v>
      </c>
      <c r="R105" s="263">
        <v>1074</v>
      </c>
      <c r="S105" s="263">
        <v>1300</v>
      </c>
      <c r="T105" s="263">
        <v>1216</v>
      </c>
      <c r="U105" s="263">
        <v>1161</v>
      </c>
      <c r="V105" s="263">
        <v>976</v>
      </c>
      <c r="W105" s="263">
        <v>848</v>
      </c>
      <c r="X105" s="263">
        <v>773</v>
      </c>
      <c r="Y105" s="263">
        <v>706</v>
      </c>
      <c r="Z105" s="263">
        <v>1073</v>
      </c>
      <c r="AA105" s="263">
        <v>782</v>
      </c>
      <c r="AB105" s="263">
        <v>1288</v>
      </c>
      <c r="AC105" s="263">
        <v>1298</v>
      </c>
      <c r="AD105" s="263">
        <v>875</v>
      </c>
      <c r="AF105" s="262">
        <f t="shared" si="26"/>
        <v>6939</v>
      </c>
      <c r="AG105" s="262">
        <f t="shared" si="27"/>
        <v>286</v>
      </c>
      <c r="AH105" s="199">
        <f t="shared" si="28"/>
        <v>228.8</v>
      </c>
      <c r="AI105" s="209">
        <f t="shared" si="22"/>
        <v>0.60888888888888881</v>
      </c>
      <c r="AJ105" s="199">
        <f t="shared" si="29"/>
        <v>214.5</v>
      </c>
      <c r="AK105" s="209">
        <f t="shared" si="23"/>
        <v>0.6333333333333333</v>
      </c>
      <c r="AM105" s="210" t="b">
        <f t="shared" si="30"/>
        <v>0</v>
      </c>
      <c r="AN105" s="210" t="b">
        <f t="shared" si="36"/>
        <v>0</v>
      </c>
      <c r="AO105" s="211">
        <f t="shared" si="31"/>
        <v>62</v>
      </c>
      <c r="AP105" s="222">
        <f t="shared" si="32"/>
        <v>74648</v>
      </c>
      <c r="AQ105" s="178">
        <v>76</v>
      </c>
      <c r="AR105" s="212">
        <v>21</v>
      </c>
      <c r="AS105" s="203">
        <f t="shared" si="24"/>
        <v>6006</v>
      </c>
      <c r="AT105" s="178">
        <v>76</v>
      </c>
      <c r="AU105" s="217">
        <f t="shared" si="25"/>
        <v>228.8</v>
      </c>
      <c r="AV105" s="217">
        <f t="shared" si="33"/>
        <v>4804.8</v>
      </c>
      <c r="AW105" s="213">
        <v>0</v>
      </c>
      <c r="AY105" s="179">
        <v>230002</v>
      </c>
      <c r="AZ105" s="214" t="s">
        <v>547</v>
      </c>
      <c r="BA105" s="232">
        <v>520</v>
      </c>
      <c r="BB105" s="266">
        <f t="shared" si="34"/>
        <v>520</v>
      </c>
      <c r="BC105" s="215">
        <f t="shared" si="21"/>
        <v>98.8</v>
      </c>
      <c r="BD105" s="215">
        <f t="shared" si="35"/>
        <v>12994.8</v>
      </c>
    </row>
    <row r="106" spans="1:56" s="181" customFormat="1" ht="18.75" customHeight="1">
      <c r="A106" s="178">
        <v>77</v>
      </c>
      <c r="B106" s="179" t="s">
        <v>77</v>
      </c>
      <c r="C106" s="178" t="s">
        <v>369</v>
      </c>
      <c r="D106" s="263">
        <v>420</v>
      </c>
      <c r="E106" s="263">
        <v>579</v>
      </c>
      <c r="F106" s="263">
        <v>451</v>
      </c>
      <c r="G106" s="263">
        <v>369</v>
      </c>
      <c r="H106" s="263">
        <v>424</v>
      </c>
      <c r="I106" s="263">
        <v>527</v>
      </c>
      <c r="J106" s="263">
        <v>767</v>
      </c>
      <c r="K106" s="263">
        <v>4645</v>
      </c>
      <c r="L106" s="263">
        <v>1430</v>
      </c>
      <c r="M106" s="263">
        <v>404</v>
      </c>
      <c r="N106" s="263">
        <v>286</v>
      </c>
      <c r="O106" s="263">
        <v>520</v>
      </c>
      <c r="P106" s="263">
        <v>473</v>
      </c>
      <c r="Q106" s="263">
        <v>520</v>
      </c>
      <c r="R106" s="263">
        <v>605</v>
      </c>
      <c r="S106" s="263">
        <v>1040</v>
      </c>
      <c r="T106" s="263">
        <v>444</v>
      </c>
      <c r="U106" s="263">
        <v>520</v>
      </c>
      <c r="V106" s="263">
        <v>402</v>
      </c>
      <c r="W106" s="263">
        <v>366</v>
      </c>
      <c r="X106" s="263">
        <v>581</v>
      </c>
      <c r="Y106" s="263">
        <v>370</v>
      </c>
      <c r="Z106" s="263">
        <v>411</v>
      </c>
      <c r="AA106" s="263">
        <v>461</v>
      </c>
      <c r="AB106" s="263">
        <v>533</v>
      </c>
      <c r="AC106" s="263">
        <v>534</v>
      </c>
      <c r="AD106" s="263">
        <v>777</v>
      </c>
      <c r="AF106" s="262">
        <f t="shared" si="26"/>
        <v>4645</v>
      </c>
      <c r="AG106" s="262">
        <f t="shared" si="27"/>
        <v>286</v>
      </c>
      <c r="AH106" s="199">
        <f t="shared" si="28"/>
        <v>228.8</v>
      </c>
      <c r="AI106" s="209">
        <f t="shared" si="22"/>
        <v>0.4336633663366336</v>
      </c>
      <c r="AJ106" s="199">
        <f t="shared" si="29"/>
        <v>214.5</v>
      </c>
      <c r="AK106" s="209">
        <f t="shared" si="23"/>
        <v>0.46905940594059403</v>
      </c>
      <c r="AM106" s="210" t="b">
        <f t="shared" si="30"/>
        <v>0</v>
      </c>
      <c r="AN106" s="210" t="b">
        <f t="shared" si="36"/>
        <v>0</v>
      </c>
      <c r="AO106" s="211">
        <f t="shared" si="31"/>
        <v>62</v>
      </c>
      <c r="AP106" s="222">
        <f t="shared" si="32"/>
        <v>74648</v>
      </c>
      <c r="AQ106" s="178">
        <v>77</v>
      </c>
      <c r="AR106" s="212">
        <v>0</v>
      </c>
      <c r="AS106" s="203">
        <f t="shared" si="24"/>
        <v>0</v>
      </c>
      <c r="AT106" s="178">
        <v>77</v>
      </c>
      <c r="AU106" s="217">
        <f t="shared" si="25"/>
        <v>228.8</v>
      </c>
      <c r="AV106" s="217">
        <f t="shared" si="33"/>
        <v>0</v>
      </c>
      <c r="AW106" s="213">
        <v>0</v>
      </c>
      <c r="AY106" s="179">
        <v>380025</v>
      </c>
      <c r="AZ106" s="214" t="s">
        <v>548</v>
      </c>
      <c r="BA106" s="232">
        <v>310</v>
      </c>
      <c r="BB106" s="266">
        <f t="shared" si="34"/>
        <v>310</v>
      </c>
      <c r="BC106" s="215">
        <f t="shared" si="21"/>
        <v>58.9</v>
      </c>
      <c r="BD106" s="215">
        <f t="shared" si="35"/>
        <v>0</v>
      </c>
    </row>
    <row r="107" spans="1:56" s="181" customFormat="1" ht="18.75" customHeight="1">
      <c r="A107" s="178">
        <v>78</v>
      </c>
      <c r="B107" s="179" t="s">
        <v>78</v>
      </c>
      <c r="C107" s="178" t="s">
        <v>369</v>
      </c>
      <c r="D107" s="263">
        <v>1582</v>
      </c>
      <c r="E107" s="263">
        <v>2047</v>
      </c>
      <c r="F107" s="263">
        <v>1573</v>
      </c>
      <c r="G107" s="263">
        <v>307</v>
      </c>
      <c r="H107" s="263">
        <v>1563</v>
      </c>
      <c r="I107" s="263">
        <v>1161</v>
      </c>
      <c r="J107" s="263">
        <v>1261</v>
      </c>
      <c r="K107" s="263">
        <v>11895</v>
      </c>
      <c r="L107" s="263">
        <v>325</v>
      </c>
      <c r="M107" s="263">
        <v>1404</v>
      </c>
      <c r="N107" s="263">
        <v>240</v>
      </c>
      <c r="O107" s="263">
        <v>2861</v>
      </c>
      <c r="P107" s="263">
        <v>2289</v>
      </c>
      <c r="Q107" s="263">
        <v>1148</v>
      </c>
      <c r="R107" s="263">
        <v>1506</v>
      </c>
      <c r="S107" s="263">
        <v>1430</v>
      </c>
      <c r="T107" s="263">
        <v>1574</v>
      </c>
      <c r="U107" s="263">
        <v>2229</v>
      </c>
      <c r="V107" s="263">
        <v>889</v>
      </c>
      <c r="W107" s="263">
        <v>349</v>
      </c>
      <c r="X107" s="263">
        <v>2225</v>
      </c>
      <c r="Y107" s="263">
        <v>733</v>
      </c>
      <c r="Z107" s="263">
        <v>389</v>
      </c>
      <c r="AA107" s="263">
        <v>1784</v>
      </c>
      <c r="AB107" s="263">
        <v>1182</v>
      </c>
      <c r="AC107" s="263">
        <v>1180</v>
      </c>
      <c r="AD107" s="263">
        <v>1259</v>
      </c>
      <c r="AF107" s="262">
        <f t="shared" si="26"/>
        <v>11895</v>
      </c>
      <c r="AG107" s="262">
        <f t="shared" si="27"/>
        <v>240</v>
      </c>
      <c r="AH107" s="199">
        <f t="shared" si="28"/>
        <v>192</v>
      </c>
      <c r="AI107" s="209">
        <f t="shared" si="22"/>
        <v>0.86324786324786329</v>
      </c>
      <c r="AJ107" s="199">
        <f t="shared" si="29"/>
        <v>180</v>
      </c>
      <c r="AK107" s="209">
        <f t="shared" si="23"/>
        <v>0.87179487179487181</v>
      </c>
      <c r="AM107" s="210" t="b">
        <f t="shared" si="30"/>
        <v>0</v>
      </c>
      <c r="AN107" s="210" t="b">
        <f t="shared" si="36"/>
        <v>0</v>
      </c>
      <c r="AO107" s="211">
        <f t="shared" si="31"/>
        <v>62</v>
      </c>
      <c r="AP107" s="222">
        <f t="shared" si="32"/>
        <v>74648</v>
      </c>
      <c r="AQ107" s="178">
        <v>78</v>
      </c>
      <c r="AR107" s="212">
        <v>0</v>
      </c>
      <c r="AS107" s="203">
        <f t="shared" si="24"/>
        <v>0</v>
      </c>
      <c r="AT107" s="178">
        <v>78</v>
      </c>
      <c r="AU107" s="217">
        <f t="shared" si="25"/>
        <v>192</v>
      </c>
      <c r="AV107" s="217">
        <f t="shared" si="33"/>
        <v>0</v>
      </c>
      <c r="AW107" s="213">
        <v>0</v>
      </c>
      <c r="AY107" s="179" t="s">
        <v>712</v>
      </c>
      <c r="AZ107" s="214" t="s">
        <v>713</v>
      </c>
      <c r="BA107" s="232">
        <v>1650</v>
      </c>
      <c r="BB107" s="266">
        <f t="shared" si="34"/>
        <v>1650</v>
      </c>
      <c r="BC107" s="215">
        <f t="shared" si="21"/>
        <v>313.5</v>
      </c>
      <c r="BD107" s="215">
        <f t="shared" si="35"/>
        <v>0</v>
      </c>
    </row>
    <row r="108" spans="1:56" s="181" customFormat="1" ht="18.75" customHeight="1">
      <c r="A108" s="178">
        <v>79</v>
      </c>
      <c r="B108" s="179" t="s">
        <v>79</v>
      </c>
      <c r="C108" s="178" t="s">
        <v>369</v>
      </c>
      <c r="D108" s="263">
        <v>235</v>
      </c>
      <c r="E108" s="263">
        <v>816</v>
      </c>
      <c r="F108" s="263">
        <v>364</v>
      </c>
      <c r="G108" s="263">
        <v>230</v>
      </c>
      <c r="H108" s="263">
        <v>238</v>
      </c>
      <c r="I108" s="263">
        <v>794</v>
      </c>
      <c r="J108" s="263">
        <v>1002</v>
      </c>
      <c r="K108" s="263">
        <v>8918</v>
      </c>
      <c r="L108" s="263">
        <v>975</v>
      </c>
      <c r="M108" s="263">
        <v>325</v>
      </c>
      <c r="N108" s="263">
        <v>914</v>
      </c>
      <c r="O108" s="263">
        <v>781</v>
      </c>
      <c r="P108" s="263">
        <v>492</v>
      </c>
      <c r="Q108" s="263">
        <v>785</v>
      </c>
      <c r="R108" s="263">
        <v>1226</v>
      </c>
      <c r="S108" s="263">
        <v>1170</v>
      </c>
      <c r="T108" s="263">
        <v>358</v>
      </c>
      <c r="U108" s="263">
        <v>929</v>
      </c>
      <c r="V108" s="263">
        <v>608</v>
      </c>
      <c r="W108" s="263">
        <v>449</v>
      </c>
      <c r="X108" s="263">
        <v>1547</v>
      </c>
      <c r="Y108" s="263">
        <v>520</v>
      </c>
      <c r="Z108" s="263">
        <v>975</v>
      </c>
      <c r="AA108" s="263">
        <v>501</v>
      </c>
      <c r="AB108" s="263">
        <v>806</v>
      </c>
      <c r="AC108" s="263">
        <v>1267</v>
      </c>
      <c r="AD108" s="263">
        <v>1005</v>
      </c>
      <c r="AF108" s="262">
        <f t="shared" si="26"/>
        <v>8918</v>
      </c>
      <c r="AG108" s="262">
        <f t="shared" si="27"/>
        <v>230</v>
      </c>
      <c r="AH108" s="199">
        <f t="shared" si="28"/>
        <v>184</v>
      </c>
      <c r="AI108" s="209">
        <f t="shared" si="22"/>
        <v>0.43384615384615388</v>
      </c>
      <c r="AJ108" s="199">
        <f t="shared" si="29"/>
        <v>172.5</v>
      </c>
      <c r="AK108" s="209">
        <f t="shared" si="23"/>
        <v>0.46923076923076923</v>
      </c>
      <c r="AM108" s="210" t="b">
        <f t="shared" si="30"/>
        <v>0</v>
      </c>
      <c r="AN108" s="210" t="b">
        <f t="shared" si="36"/>
        <v>0</v>
      </c>
      <c r="AO108" s="211">
        <f t="shared" si="31"/>
        <v>62</v>
      </c>
      <c r="AP108" s="222">
        <f t="shared" si="32"/>
        <v>74648</v>
      </c>
      <c r="AQ108" s="178">
        <v>79</v>
      </c>
      <c r="AR108" s="212">
        <v>0</v>
      </c>
      <c r="AS108" s="203">
        <f t="shared" si="24"/>
        <v>0</v>
      </c>
      <c r="AT108" s="178">
        <v>79</v>
      </c>
      <c r="AU108" s="217">
        <f t="shared" si="25"/>
        <v>184</v>
      </c>
      <c r="AV108" s="217">
        <f t="shared" si="33"/>
        <v>0</v>
      </c>
      <c r="AW108" s="213">
        <v>0</v>
      </c>
      <c r="AY108" s="179">
        <v>230001</v>
      </c>
      <c r="AZ108" s="214" t="s">
        <v>549</v>
      </c>
      <c r="BA108" s="232">
        <v>300</v>
      </c>
      <c r="BB108" s="266">
        <f t="shared" si="34"/>
        <v>300</v>
      </c>
      <c r="BC108" s="215">
        <f t="shared" si="21"/>
        <v>57</v>
      </c>
      <c r="BD108" s="215">
        <f t="shared" si="35"/>
        <v>0</v>
      </c>
    </row>
    <row r="109" spans="1:56" s="181" customFormat="1" ht="18.75" customHeight="1">
      <c r="A109" s="178">
        <v>80</v>
      </c>
      <c r="B109" s="179" t="s">
        <v>383</v>
      </c>
      <c r="C109" s="178" t="s">
        <v>369</v>
      </c>
      <c r="D109" s="263">
        <v>1138</v>
      </c>
      <c r="E109" s="263">
        <v>1713</v>
      </c>
      <c r="F109" s="263">
        <v>962</v>
      </c>
      <c r="G109" s="263">
        <v>1127</v>
      </c>
      <c r="H109" s="263">
        <v>1125</v>
      </c>
      <c r="I109" s="263">
        <v>1339</v>
      </c>
      <c r="J109" s="263">
        <v>1430</v>
      </c>
      <c r="K109" s="263">
        <v>9318</v>
      </c>
      <c r="L109" s="263">
        <v>325</v>
      </c>
      <c r="M109" s="263">
        <v>858</v>
      </c>
      <c r="N109" s="263">
        <v>246</v>
      </c>
      <c r="O109" s="263">
        <v>1430</v>
      </c>
      <c r="P109" s="263">
        <v>1181</v>
      </c>
      <c r="Q109" s="263">
        <v>1324</v>
      </c>
      <c r="R109" s="263">
        <v>1273</v>
      </c>
      <c r="S109" s="263">
        <v>1821</v>
      </c>
      <c r="T109" s="263">
        <v>1073</v>
      </c>
      <c r="U109" s="263">
        <v>1672</v>
      </c>
      <c r="V109" s="263">
        <v>1026</v>
      </c>
      <c r="W109" s="263">
        <v>1179</v>
      </c>
      <c r="X109" s="263">
        <v>1935</v>
      </c>
      <c r="Y109" s="263">
        <v>968</v>
      </c>
      <c r="Z109" s="263">
        <v>1756</v>
      </c>
      <c r="AA109" s="263">
        <v>1466</v>
      </c>
      <c r="AB109" s="263">
        <v>1365</v>
      </c>
      <c r="AC109" s="263">
        <v>2280</v>
      </c>
      <c r="AD109" s="263">
        <v>910</v>
      </c>
      <c r="AF109" s="262">
        <f t="shared" si="26"/>
        <v>9318</v>
      </c>
      <c r="AG109" s="262">
        <f t="shared" si="27"/>
        <v>246</v>
      </c>
      <c r="AH109" s="199">
        <f t="shared" si="28"/>
        <v>196.8</v>
      </c>
      <c r="AI109" s="209">
        <f t="shared" si="22"/>
        <v>0.77062937062937065</v>
      </c>
      <c r="AJ109" s="199">
        <f t="shared" si="29"/>
        <v>184.5</v>
      </c>
      <c r="AK109" s="209">
        <f t="shared" si="23"/>
        <v>0.784965034965035</v>
      </c>
      <c r="AM109" s="210" t="b">
        <f t="shared" si="30"/>
        <v>0</v>
      </c>
      <c r="AN109" s="210" t="b">
        <f t="shared" si="36"/>
        <v>0</v>
      </c>
      <c r="AO109" s="211">
        <f t="shared" si="31"/>
        <v>62</v>
      </c>
      <c r="AP109" s="222">
        <f t="shared" si="32"/>
        <v>74648</v>
      </c>
      <c r="AQ109" s="178">
        <v>80</v>
      </c>
      <c r="AR109" s="212">
        <v>0</v>
      </c>
      <c r="AS109" s="203">
        <f t="shared" si="24"/>
        <v>0</v>
      </c>
      <c r="AT109" s="178">
        <v>80</v>
      </c>
      <c r="AU109" s="217">
        <f t="shared" si="25"/>
        <v>196.8</v>
      </c>
      <c r="AV109" s="217">
        <f t="shared" si="33"/>
        <v>0</v>
      </c>
      <c r="AW109" s="213">
        <v>0</v>
      </c>
      <c r="AY109" s="179">
        <v>230003</v>
      </c>
      <c r="AZ109" s="214" t="s">
        <v>546</v>
      </c>
      <c r="BA109" s="232">
        <v>790</v>
      </c>
      <c r="BB109" s="266">
        <f t="shared" si="34"/>
        <v>790</v>
      </c>
      <c r="BC109" s="215">
        <f t="shared" si="21"/>
        <v>150.1</v>
      </c>
      <c r="BD109" s="215">
        <f t="shared" si="35"/>
        <v>0</v>
      </c>
    </row>
    <row r="110" spans="1:56" s="181" customFormat="1" ht="18.75" customHeight="1">
      <c r="A110" s="178">
        <v>81</v>
      </c>
      <c r="B110" s="179" t="s">
        <v>384</v>
      </c>
      <c r="C110" s="178" t="s">
        <v>369</v>
      </c>
      <c r="D110" s="263">
        <v>634</v>
      </c>
      <c r="E110" s="263">
        <v>599</v>
      </c>
      <c r="F110" s="263">
        <v>451</v>
      </c>
      <c r="G110" s="263">
        <v>369</v>
      </c>
      <c r="H110" s="263">
        <v>643</v>
      </c>
      <c r="I110" s="263">
        <v>740</v>
      </c>
      <c r="J110" s="263">
        <v>767</v>
      </c>
      <c r="K110" s="263">
        <v>5945</v>
      </c>
      <c r="L110" s="263">
        <v>4096</v>
      </c>
      <c r="M110" s="263">
        <v>404</v>
      </c>
      <c r="N110" s="263">
        <v>246</v>
      </c>
      <c r="O110" s="263">
        <v>910</v>
      </c>
      <c r="P110" s="263">
        <v>555</v>
      </c>
      <c r="Q110" s="263">
        <v>728</v>
      </c>
      <c r="R110" s="263">
        <v>449</v>
      </c>
      <c r="S110" s="263">
        <v>1040</v>
      </c>
      <c r="T110" s="263">
        <v>444</v>
      </c>
      <c r="U110" s="263">
        <v>695</v>
      </c>
      <c r="V110" s="263">
        <v>565</v>
      </c>
      <c r="W110" s="263">
        <v>460</v>
      </c>
      <c r="X110" s="263">
        <v>968</v>
      </c>
      <c r="Y110" s="263">
        <v>439</v>
      </c>
      <c r="Z110" s="263">
        <v>429</v>
      </c>
      <c r="AA110" s="263">
        <v>507</v>
      </c>
      <c r="AB110" s="263">
        <v>742</v>
      </c>
      <c r="AC110" s="263">
        <v>751</v>
      </c>
      <c r="AD110" s="263">
        <v>845</v>
      </c>
      <c r="AF110" s="262">
        <f t="shared" si="26"/>
        <v>5945</v>
      </c>
      <c r="AG110" s="262">
        <f t="shared" si="27"/>
        <v>246</v>
      </c>
      <c r="AH110" s="199">
        <f t="shared" si="28"/>
        <v>196.8</v>
      </c>
      <c r="AI110" s="209">
        <f t="shared" si="22"/>
        <v>0.51287128712871288</v>
      </c>
      <c r="AJ110" s="199">
        <f t="shared" si="29"/>
        <v>184.5</v>
      </c>
      <c r="AK110" s="209">
        <f t="shared" si="23"/>
        <v>0.54331683168316824</v>
      </c>
      <c r="AM110" s="210" t="b">
        <f t="shared" si="30"/>
        <v>0</v>
      </c>
      <c r="AN110" s="210" t="b">
        <f t="shared" si="36"/>
        <v>0</v>
      </c>
      <c r="AO110" s="211">
        <f t="shared" si="31"/>
        <v>62</v>
      </c>
      <c r="AP110" s="222">
        <f t="shared" si="32"/>
        <v>74648</v>
      </c>
      <c r="AQ110" s="178">
        <v>81</v>
      </c>
      <c r="AR110" s="212">
        <v>0</v>
      </c>
      <c r="AS110" s="203">
        <f t="shared" si="24"/>
        <v>0</v>
      </c>
      <c r="AT110" s="178">
        <v>81</v>
      </c>
      <c r="AU110" s="217">
        <f t="shared" si="25"/>
        <v>196.8</v>
      </c>
      <c r="AV110" s="217">
        <f t="shared" si="33"/>
        <v>0</v>
      </c>
      <c r="AW110" s="213">
        <v>0</v>
      </c>
      <c r="AY110" s="179">
        <v>380025</v>
      </c>
      <c r="AZ110" s="214" t="s">
        <v>548</v>
      </c>
      <c r="BA110" s="232">
        <v>310</v>
      </c>
      <c r="BB110" s="266">
        <f t="shared" si="34"/>
        <v>310</v>
      </c>
      <c r="BC110" s="215">
        <f t="shared" si="21"/>
        <v>58.9</v>
      </c>
      <c r="BD110" s="215">
        <f t="shared" si="35"/>
        <v>0</v>
      </c>
    </row>
    <row r="111" spans="1:56" s="181" customFormat="1" ht="18.75" customHeight="1">
      <c r="A111" s="178">
        <v>82</v>
      </c>
      <c r="B111" s="179" t="s">
        <v>80</v>
      </c>
      <c r="C111" s="178" t="s">
        <v>369</v>
      </c>
      <c r="D111" s="263">
        <v>4327</v>
      </c>
      <c r="E111" s="263">
        <v>4940</v>
      </c>
      <c r="F111" s="263">
        <v>2549</v>
      </c>
      <c r="G111" s="263">
        <v>3987</v>
      </c>
      <c r="H111" s="263">
        <v>4275</v>
      </c>
      <c r="I111" s="263">
        <v>5341</v>
      </c>
      <c r="J111" s="263">
        <v>5462</v>
      </c>
      <c r="K111" s="263">
        <v>15861</v>
      </c>
      <c r="L111" s="263">
        <v>4096</v>
      </c>
      <c r="M111" s="263">
        <v>2277</v>
      </c>
      <c r="N111" s="263">
        <v>3003</v>
      </c>
      <c r="O111" s="263">
        <v>5202</v>
      </c>
      <c r="P111" s="263">
        <v>4843</v>
      </c>
      <c r="Q111" s="263">
        <v>5274</v>
      </c>
      <c r="R111" s="263">
        <v>6899</v>
      </c>
      <c r="S111" s="263">
        <v>5332</v>
      </c>
      <c r="T111" s="263">
        <v>4507</v>
      </c>
      <c r="U111" s="263">
        <v>4718</v>
      </c>
      <c r="V111" s="263">
        <v>4085</v>
      </c>
      <c r="W111" s="263">
        <v>3651</v>
      </c>
      <c r="X111" s="263">
        <v>4642</v>
      </c>
      <c r="Y111" s="263">
        <v>3258</v>
      </c>
      <c r="Z111" s="263">
        <v>4291</v>
      </c>
      <c r="AA111" s="263">
        <v>4609</v>
      </c>
      <c r="AB111" s="263">
        <v>5397</v>
      </c>
      <c r="AC111" s="263">
        <v>5430</v>
      </c>
      <c r="AD111" s="263">
        <v>4914</v>
      </c>
      <c r="AF111" s="262">
        <f t="shared" si="26"/>
        <v>15861</v>
      </c>
      <c r="AG111" s="262">
        <f t="shared" si="27"/>
        <v>2277</v>
      </c>
      <c r="AH111" s="199">
        <f t="shared" si="28"/>
        <v>1821.6</v>
      </c>
      <c r="AI111" s="209">
        <f t="shared" si="22"/>
        <v>0.20000000000000007</v>
      </c>
      <c r="AJ111" s="199">
        <f t="shared" si="29"/>
        <v>1707.75</v>
      </c>
      <c r="AK111" s="209">
        <f t="shared" si="23"/>
        <v>0.25</v>
      </c>
      <c r="AM111" s="210" t="b">
        <f t="shared" si="30"/>
        <v>0</v>
      </c>
      <c r="AN111" s="210" t="b">
        <f t="shared" si="36"/>
        <v>0</v>
      </c>
      <c r="AO111" s="211">
        <f t="shared" si="31"/>
        <v>62</v>
      </c>
      <c r="AP111" s="222">
        <f t="shared" si="32"/>
        <v>74648</v>
      </c>
      <c r="AQ111" s="178">
        <v>82</v>
      </c>
      <c r="AR111" s="212">
        <v>0</v>
      </c>
      <c r="AS111" s="203">
        <f t="shared" si="24"/>
        <v>0</v>
      </c>
      <c r="AT111" s="178">
        <v>82</v>
      </c>
      <c r="AU111" s="217">
        <f t="shared" si="25"/>
        <v>1821.6</v>
      </c>
      <c r="AV111" s="217">
        <f t="shared" si="33"/>
        <v>0</v>
      </c>
      <c r="AW111" s="213">
        <v>0</v>
      </c>
      <c r="AY111" s="179">
        <v>200011</v>
      </c>
      <c r="AZ111" s="214" t="s">
        <v>592</v>
      </c>
      <c r="BA111" s="232">
        <v>2300</v>
      </c>
      <c r="BB111" s="266">
        <f t="shared" si="34"/>
        <v>2300</v>
      </c>
      <c r="BC111" s="215">
        <f t="shared" si="21"/>
        <v>437</v>
      </c>
      <c r="BD111" s="215">
        <f t="shared" si="35"/>
        <v>0</v>
      </c>
    </row>
    <row r="112" spans="1:56" s="181" customFormat="1" ht="18.75" customHeight="1">
      <c r="A112" s="178">
        <v>83</v>
      </c>
      <c r="B112" s="179" t="s">
        <v>81</v>
      </c>
      <c r="C112" s="178" t="s">
        <v>369</v>
      </c>
      <c r="D112" s="263">
        <v>4253</v>
      </c>
      <c r="E112" s="263">
        <v>4940</v>
      </c>
      <c r="F112" s="263">
        <v>2549</v>
      </c>
      <c r="G112" s="263">
        <v>3987</v>
      </c>
      <c r="H112" s="263">
        <v>4304</v>
      </c>
      <c r="I112" s="263">
        <v>5483</v>
      </c>
      <c r="J112" s="263">
        <v>5591</v>
      </c>
      <c r="K112" s="263">
        <v>12076</v>
      </c>
      <c r="L112" s="263">
        <v>6698</v>
      </c>
      <c r="M112" s="263">
        <v>2277</v>
      </c>
      <c r="N112" s="263">
        <v>3003</v>
      </c>
      <c r="O112" s="263">
        <v>5202</v>
      </c>
      <c r="P112" s="263">
        <v>4890</v>
      </c>
      <c r="Q112" s="263">
        <v>5414</v>
      </c>
      <c r="R112" s="263">
        <v>6904</v>
      </c>
      <c r="S112" s="263">
        <v>5332</v>
      </c>
      <c r="T112" s="263">
        <v>4507</v>
      </c>
      <c r="U112" s="263">
        <v>4884</v>
      </c>
      <c r="V112" s="263">
        <v>4194</v>
      </c>
      <c r="W112" s="263">
        <v>3799</v>
      </c>
      <c r="X112" s="263">
        <v>3998</v>
      </c>
      <c r="Y112" s="263">
        <v>3258</v>
      </c>
      <c r="Z112" s="263">
        <v>4291</v>
      </c>
      <c r="AA112" s="263">
        <v>4597</v>
      </c>
      <c r="AB112" s="263">
        <v>5540</v>
      </c>
      <c r="AC112" s="263">
        <v>5575</v>
      </c>
      <c r="AD112" s="263">
        <v>4882</v>
      </c>
      <c r="AF112" s="262">
        <f t="shared" si="26"/>
        <v>12076</v>
      </c>
      <c r="AG112" s="262">
        <f t="shared" si="27"/>
        <v>2277</v>
      </c>
      <c r="AH112" s="199">
        <f t="shared" si="28"/>
        <v>1821.6</v>
      </c>
      <c r="AI112" s="209">
        <f t="shared" si="22"/>
        <v>0.20000000000000007</v>
      </c>
      <c r="AJ112" s="199">
        <f t="shared" si="29"/>
        <v>1707.75</v>
      </c>
      <c r="AK112" s="209">
        <f t="shared" si="23"/>
        <v>0.25</v>
      </c>
      <c r="AM112" s="210" t="b">
        <f t="shared" si="30"/>
        <v>0</v>
      </c>
      <c r="AN112" s="210" t="b">
        <f t="shared" si="36"/>
        <v>0</v>
      </c>
      <c r="AO112" s="211">
        <f t="shared" si="31"/>
        <v>62</v>
      </c>
      <c r="AP112" s="222">
        <f t="shared" si="32"/>
        <v>74648</v>
      </c>
      <c r="AQ112" s="178">
        <v>83</v>
      </c>
      <c r="AR112" s="212">
        <v>0</v>
      </c>
      <c r="AS112" s="203">
        <f t="shared" si="24"/>
        <v>0</v>
      </c>
      <c r="AT112" s="178">
        <v>83</v>
      </c>
      <c r="AU112" s="217">
        <f t="shared" si="25"/>
        <v>1821.6</v>
      </c>
      <c r="AV112" s="217">
        <f t="shared" si="33"/>
        <v>0</v>
      </c>
      <c r="AW112" s="213">
        <v>0</v>
      </c>
      <c r="AY112" s="179">
        <v>200008</v>
      </c>
      <c r="AZ112" s="214" t="s">
        <v>593</v>
      </c>
      <c r="BA112" s="232">
        <v>2300</v>
      </c>
      <c r="BB112" s="266">
        <f t="shared" si="34"/>
        <v>2300</v>
      </c>
      <c r="BC112" s="215">
        <f t="shared" si="21"/>
        <v>437</v>
      </c>
      <c r="BD112" s="215">
        <f t="shared" si="35"/>
        <v>0</v>
      </c>
    </row>
    <row r="113" spans="1:56" s="181" customFormat="1" ht="18.75" customHeight="1">
      <c r="A113" s="178">
        <v>84</v>
      </c>
      <c r="B113" s="179" t="s">
        <v>82</v>
      </c>
      <c r="C113" s="178" t="s">
        <v>369</v>
      </c>
      <c r="D113" s="263">
        <v>4587</v>
      </c>
      <c r="E113" s="263">
        <v>6628</v>
      </c>
      <c r="F113" s="263">
        <v>3059</v>
      </c>
      <c r="G113" s="263">
        <v>6248</v>
      </c>
      <c r="H113" s="263">
        <v>4532</v>
      </c>
      <c r="I113" s="263">
        <v>7478</v>
      </c>
      <c r="J113" s="263">
        <v>7672</v>
      </c>
      <c r="K113" s="263">
        <v>17843</v>
      </c>
      <c r="L113" s="263">
        <v>6698</v>
      </c>
      <c r="M113" s="263">
        <v>2731</v>
      </c>
      <c r="N113" s="263">
        <v>4063</v>
      </c>
      <c r="O113" s="263">
        <v>5591</v>
      </c>
      <c r="P113" s="263">
        <v>6791</v>
      </c>
      <c r="Q113" s="263">
        <v>7384</v>
      </c>
      <c r="R113" s="263">
        <v>8672</v>
      </c>
      <c r="S113" s="263">
        <v>5851</v>
      </c>
      <c r="T113" s="263">
        <v>7367</v>
      </c>
      <c r="U113" s="263">
        <v>6631</v>
      </c>
      <c r="V113" s="263">
        <v>5721</v>
      </c>
      <c r="W113" s="263">
        <v>4754</v>
      </c>
      <c r="X113" s="263">
        <v>5206</v>
      </c>
      <c r="Y113" s="263">
        <v>4824</v>
      </c>
      <c r="Z113" s="263">
        <v>4291</v>
      </c>
      <c r="AA113" s="263">
        <v>5621</v>
      </c>
      <c r="AB113" s="263">
        <v>7569</v>
      </c>
      <c r="AC113" s="263">
        <v>7604</v>
      </c>
      <c r="AD113" s="263">
        <v>6581</v>
      </c>
      <c r="AF113" s="262">
        <f t="shared" si="26"/>
        <v>17843</v>
      </c>
      <c r="AG113" s="262">
        <f t="shared" si="27"/>
        <v>2731</v>
      </c>
      <c r="AH113" s="199">
        <f t="shared" si="28"/>
        <v>2184.8000000000002</v>
      </c>
      <c r="AI113" s="209">
        <f t="shared" si="22"/>
        <v>0.19999999999999996</v>
      </c>
      <c r="AJ113" s="199">
        <f t="shared" si="29"/>
        <v>2048.25</v>
      </c>
      <c r="AK113" s="209">
        <f t="shared" si="23"/>
        <v>0.25</v>
      </c>
      <c r="AM113" s="210" t="b">
        <f t="shared" si="30"/>
        <v>0</v>
      </c>
      <c r="AN113" s="210" t="b">
        <f t="shared" si="36"/>
        <v>0</v>
      </c>
      <c r="AO113" s="211">
        <f t="shared" si="31"/>
        <v>62</v>
      </c>
      <c r="AP113" s="222">
        <f t="shared" si="32"/>
        <v>74648</v>
      </c>
      <c r="AQ113" s="178">
        <v>84</v>
      </c>
      <c r="AR113" s="212">
        <v>16</v>
      </c>
      <c r="AS113" s="203">
        <f t="shared" si="24"/>
        <v>43696</v>
      </c>
      <c r="AT113" s="178">
        <v>84</v>
      </c>
      <c r="AU113" s="217">
        <f t="shared" si="25"/>
        <v>2184.8000000000002</v>
      </c>
      <c r="AV113" s="217">
        <f t="shared" si="33"/>
        <v>34956.800000000003</v>
      </c>
      <c r="AW113" s="213">
        <v>0</v>
      </c>
      <c r="AY113" s="179">
        <v>200012</v>
      </c>
      <c r="AZ113" s="214" t="s">
        <v>594</v>
      </c>
      <c r="BA113" s="232">
        <v>3060</v>
      </c>
      <c r="BB113" s="266">
        <f t="shared" si="34"/>
        <v>3060</v>
      </c>
      <c r="BC113" s="215">
        <f t="shared" si="21"/>
        <v>581.4</v>
      </c>
      <c r="BD113" s="215">
        <f t="shared" si="35"/>
        <v>58262.400000000001</v>
      </c>
    </row>
    <row r="114" spans="1:56" s="181" customFormat="1" ht="18.75" customHeight="1">
      <c r="A114" s="178">
        <v>85</v>
      </c>
      <c r="B114" s="179" t="s">
        <v>83</v>
      </c>
      <c r="C114" s="178" t="s">
        <v>369</v>
      </c>
      <c r="D114" s="263">
        <v>4493</v>
      </c>
      <c r="E114" s="263">
        <v>6628</v>
      </c>
      <c r="F114" s="263">
        <v>3059</v>
      </c>
      <c r="G114" s="263">
        <v>6146</v>
      </c>
      <c r="H114" s="263">
        <v>4547</v>
      </c>
      <c r="I114" s="263">
        <v>7478</v>
      </c>
      <c r="J114" s="263">
        <v>7543</v>
      </c>
      <c r="K114" s="263">
        <v>16720</v>
      </c>
      <c r="L114" s="263">
        <v>8063</v>
      </c>
      <c r="M114" s="263">
        <v>2731</v>
      </c>
      <c r="N114" s="263">
        <v>4063</v>
      </c>
      <c r="O114" s="263">
        <v>5591</v>
      </c>
      <c r="P114" s="263">
        <v>7156</v>
      </c>
      <c r="Q114" s="263">
        <v>7384</v>
      </c>
      <c r="R114" s="263">
        <v>8672</v>
      </c>
      <c r="S114" s="263">
        <v>6112</v>
      </c>
      <c r="T114" s="263">
        <v>7367</v>
      </c>
      <c r="U114" s="263">
        <v>6631</v>
      </c>
      <c r="V114" s="263">
        <v>5721</v>
      </c>
      <c r="W114" s="263">
        <v>4697</v>
      </c>
      <c r="X114" s="263">
        <v>5045</v>
      </c>
      <c r="Y114" s="263">
        <v>5525</v>
      </c>
      <c r="Z114" s="263">
        <v>4877</v>
      </c>
      <c r="AA114" s="263">
        <v>5601</v>
      </c>
      <c r="AB114" s="263">
        <v>7569</v>
      </c>
      <c r="AC114" s="263">
        <v>7604</v>
      </c>
      <c r="AD114" s="263">
        <v>6494</v>
      </c>
      <c r="AF114" s="262">
        <f t="shared" si="26"/>
        <v>16720</v>
      </c>
      <c r="AG114" s="262">
        <f t="shared" si="27"/>
        <v>2731</v>
      </c>
      <c r="AH114" s="199">
        <f t="shared" si="28"/>
        <v>2184.8000000000002</v>
      </c>
      <c r="AI114" s="209">
        <f t="shared" si="22"/>
        <v>0.19999999999999996</v>
      </c>
      <c r="AJ114" s="199">
        <f t="shared" si="29"/>
        <v>2048.25</v>
      </c>
      <c r="AK114" s="209">
        <f t="shared" si="23"/>
        <v>0.25</v>
      </c>
      <c r="AM114" s="210" t="b">
        <f t="shared" si="30"/>
        <v>0</v>
      </c>
      <c r="AN114" s="210" t="b">
        <f t="shared" si="36"/>
        <v>0</v>
      </c>
      <c r="AO114" s="211">
        <f t="shared" si="31"/>
        <v>62</v>
      </c>
      <c r="AP114" s="222">
        <f t="shared" si="32"/>
        <v>74648</v>
      </c>
      <c r="AQ114" s="178">
        <v>85</v>
      </c>
      <c r="AR114" s="212">
        <v>2</v>
      </c>
      <c r="AS114" s="203">
        <f t="shared" si="24"/>
        <v>5462</v>
      </c>
      <c r="AT114" s="178">
        <v>85</v>
      </c>
      <c r="AU114" s="217">
        <f t="shared" si="25"/>
        <v>2184.8000000000002</v>
      </c>
      <c r="AV114" s="217">
        <f t="shared" si="33"/>
        <v>4369.6000000000004</v>
      </c>
      <c r="AW114" s="213">
        <v>0</v>
      </c>
      <c r="AY114" s="179">
        <v>200009</v>
      </c>
      <c r="AZ114" s="214" t="s">
        <v>595</v>
      </c>
      <c r="BA114" s="232">
        <v>3060</v>
      </c>
      <c r="BB114" s="266">
        <f t="shared" si="34"/>
        <v>3060</v>
      </c>
      <c r="BC114" s="215">
        <f t="shared" si="21"/>
        <v>581.4</v>
      </c>
      <c r="BD114" s="215">
        <f t="shared" si="35"/>
        <v>7282.8</v>
      </c>
    </row>
    <row r="115" spans="1:56" s="181" customFormat="1" ht="18.75" customHeight="1">
      <c r="A115" s="178">
        <v>86</v>
      </c>
      <c r="B115" s="179" t="s">
        <v>385</v>
      </c>
      <c r="C115" s="178" t="s">
        <v>369</v>
      </c>
      <c r="D115" s="263">
        <v>9125</v>
      </c>
      <c r="E115" s="263">
        <v>8775</v>
      </c>
      <c r="F115" s="263">
        <v>5479</v>
      </c>
      <c r="G115" s="263">
        <v>6248</v>
      </c>
      <c r="H115" s="263">
        <v>9018</v>
      </c>
      <c r="I115" s="263">
        <v>13193</v>
      </c>
      <c r="J115" s="263">
        <v>14305</v>
      </c>
      <c r="K115" s="263">
        <v>23791</v>
      </c>
      <c r="L115" s="263">
        <v>4811</v>
      </c>
      <c r="M115" s="263">
        <v>4893</v>
      </c>
      <c r="N115" s="263">
        <v>11629</v>
      </c>
      <c r="O115" s="263">
        <v>18988</v>
      </c>
      <c r="P115" s="263">
        <v>20288</v>
      </c>
      <c r="Q115" s="263">
        <v>13029</v>
      </c>
      <c r="R115" s="263">
        <v>6519</v>
      </c>
      <c r="S115" s="263">
        <v>11313</v>
      </c>
      <c r="T115" s="263">
        <v>8869</v>
      </c>
      <c r="U115" s="263">
        <v>22285</v>
      </c>
      <c r="V115" s="263">
        <v>10092</v>
      </c>
      <c r="W115" s="263">
        <v>6638</v>
      </c>
      <c r="X115" s="263">
        <v>9740</v>
      </c>
      <c r="Y115" s="263">
        <v>5502</v>
      </c>
      <c r="Z115" s="263">
        <v>8583</v>
      </c>
      <c r="AA115" s="263">
        <v>10210</v>
      </c>
      <c r="AB115" s="263">
        <v>13394</v>
      </c>
      <c r="AC115" s="263">
        <v>13417</v>
      </c>
      <c r="AD115" s="263">
        <v>7153</v>
      </c>
      <c r="AF115" s="262">
        <f t="shared" si="26"/>
        <v>23791</v>
      </c>
      <c r="AG115" s="262">
        <f t="shared" si="27"/>
        <v>4811</v>
      </c>
      <c r="AH115" s="199">
        <f t="shared" si="28"/>
        <v>3848.8</v>
      </c>
      <c r="AI115" s="209">
        <f t="shared" si="22"/>
        <v>0.2134069078275086</v>
      </c>
      <c r="AJ115" s="199">
        <f t="shared" si="29"/>
        <v>3608.25</v>
      </c>
      <c r="AK115" s="209">
        <f t="shared" si="23"/>
        <v>0.26256897608828944</v>
      </c>
      <c r="AM115" s="210" t="b">
        <f t="shared" si="30"/>
        <v>0</v>
      </c>
      <c r="AN115" s="210" t="b">
        <f t="shared" si="36"/>
        <v>0</v>
      </c>
      <c r="AO115" s="211">
        <f t="shared" si="31"/>
        <v>62</v>
      </c>
      <c r="AP115" s="222">
        <f t="shared" si="32"/>
        <v>74648</v>
      </c>
      <c r="AQ115" s="178">
        <v>86</v>
      </c>
      <c r="AR115" s="212">
        <v>0</v>
      </c>
      <c r="AS115" s="203">
        <f t="shared" si="24"/>
        <v>0</v>
      </c>
      <c r="AT115" s="178">
        <v>86</v>
      </c>
      <c r="AU115" s="217">
        <f t="shared" si="25"/>
        <v>3848.8</v>
      </c>
      <c r="AV115" s="217">
        <f t="shared" si="33"/>
        <v>0</v>
      </c>
      <c r="AW115" s="213">
        <v>0</v>
      </c>
      <c r="AY115" s="179"/>
      <c r="AZ115" s="214" t="s">
        <v>714</v>
      </c>
      <c r="BA115" s="232">
        <v>4790</v>
      </c>
      <c r="BB115" s="266">
        <f t="shared" si="34"/>
        <v>4790</v>
      </c>
      <c r="BC115" s="215">
        <f t="shared" si="21"/>
        <v>910.1</v>
      </c>
      <c r="BD115" s="215">
        <f t="shared" si="35"/>
        <v>0</v>
      </c>
    </row>
    <row r="116" spans="1:56" s="181" customFormat="1" ht="18.75" customHeight="1">
      <c r="A116" s="178">
        <v>87</v>
      </c>
      <c r="B116" s="179" t="s">
        <v>207</v>
      </c>
      <c r="C116" s="178" t="s">
        <v>369</v>
      </c>
      <c r="D116" s="263">
        <v>9350</v>
      </c>
      <c r="E116" s="263">
        <v>8849</v>
      </c>
      <c r="F116" s="263">
        <v>8054</v>
      </c>
      <c r="G116" s="263">
        <v>9088</v>
      </c>
      <c r="H116" s="263">
        <v>9462</v>
      </c>
      <c r="I116" s="263">
        <v>7553</v>
      </c>
      <c r="J116" s="263">
        <v>7153</v>
      </c>
      <c r="K116" s="263">
        <v>14863</v>
      </c>
      <c r="L116" s="263">
        <v>3511</v>
      </c>
      <c r="M116" s="263">
        <v>7193</v>
      </c>
      <c r="N116" s="263">
        <v>4903</v>
      </c>
      <c r="O116" s="263">
        <v>7932</v>
      </c>
      <c r="P116" s="263">
        <v>10576</v>
      </c>
      <c r="Q116" s="263">
        <v>7460</v>
      </c>
      <c r="R116" s="263">
        <v>9401</v>
      </c>
      <c r="S116" s="263">
        <v>9493</v>
      </c>
      <c r="T116" s="263">
        <v>7911</v>
      </c>
      <c r="U116" s="263">
        <v>10604</v>
      </c>
      <c r="V116" s="263">
        <v>5778</v>
      </c>
      <c r="W116" s="263">
        <v>7599</v>
      </c>
      <c r="X116" s="263">
        <v>10726</v>
      </c>
      <c r="Y116" s="263">
        <v>5620</v>
      </c>
      <c r="Z116" s="263">
        <v>1170</v>
      </c>
      <c r="AA116" s="263">
        <v>10380</v>
      </c>
      <c r="AB116" s="263">
        <v>7621</v>
      </c>
      <c r="AC116" s="263">
        <v>7682</v>
      </c>
      <c r="AD116" s="263">
        <v>6789</v>
      </c>
      <c r="AF116" s="262">
        <f t="shared" si="26"/>
        <v>14863</v>
      </c>
      <c r="AG116" s="262">
        <f t="shared" si="27"/>
        <v>1170</v>
      </c>
      <c r="AH116" s="199">
        <f t="shared" si="28"/>
        <v>936</v>
      </c>
      <c r="AI116" s="209">
        <f t="shared" si="22"/>
        <v>0.86987348811344356</v>
      </c>
      <c r="AJ116" s="199">
        <f t="shared" si="29"/>
        <v>877.5</v>
      </c>
      <c r="AK116" s="209">
        <f t="shared" si="23"/>
        <v>0.87800639510635337</v>
      </c>
      <c r="AM116" s="210" t="b">
        <f t="shared" si="30"/>
        <v>0</v>
      </c>
      <c r="AN116" s="210" t="b">
        <f t="shared" si="36"/>
        <v>0</v>
      </c>
      <c r="AO116" s="211">
        <f t="shared" si="31"/>
        <v>62</v>
      </c>
      <c r="AP116" s="222">
        <f t="shared" si="32"/>
        <v>74648</v>
      </c>
      <c r="AQ116" s="178">
        <v>87</v>
      </c>
      <c r="AR116" s="212">
        <v>0</v>
      </c>
      <c r="AS116" s="203">
        <f t="shared" si="24"/>
        <v>0</v>
      </c>
      <c r="AT116" s="178">
        <v>87</v>
      </c>
      <c r="AU116" s="217">
        <f t="shared" si="25"/>
        <v>936</v>
      </c>
      <c r="AV116" s="217">
        <f t="shared" si="33"/>
        <v>0</v>
      </c>
      <c r="AW116" s="213">
        <v>0</v>
      </c>
      <c r="AY116" s="179">
        <v>430002</v>
      </c>
      <c r="AZ116" s="214" t="s">
        <v>550</v>
      </c>
      <c r="BA116" s="232">
        <v>5530</v>
      </c>
      <c r="BB116" s="266">
        <f t="shared" si="34"/>
        <v>5530</v>
      </c>
      <c r="BC116" s="215">
        <f t="shared" si="21"/>
        <v>1050.7</v>
      </c>
      <c r="BD116" s="215">
        <f t="shared" si="35"/>
        <v>0</v>
      </c>
    </row>
    <row r="117" spans="1:56" s="181" customFormat="1" ht="18.75" customHeight="1">
      <c r="A117" s="178">
        <v>88</v>
      </c>
      <c r="B117" s="179" t="s">
        <v>208</v>
      </c>
      <c r="C117" s="178" t="s">
        <v>369</v>
      </c>
      <c r="D117" s="263">
        <v>4370</v>
      </c>
      <c r="E117" s="263">
        <v>5301</v>
      </c>
      <c r="F117" s="263">
        <v>1937</v>
      </c>
      <c r="G117" s="263">
        <v>4302</v>
      </c>
      <c r="H117" s="263">
        <v>4318</v>
      </c>
      <c r="I117" s="263">
        <v>5440</v>
      </c>
      <c r="J117" s="263">
        <v>4551</v>
      </c>
      <c r="K117" s="263">
        <v>6939</v>
      </c>
      <c r="L117" s="263">
        <v>2601</v>
      </c>
      <c r="M117" s="263">
        <v>1729</v>
      </c>
      <c r="N117" s="263">
        <v>1896</v>
      </c>
      <c r="O117" s="263">
        <v>3770</v>
      </c>
      <c r="P117" s="263">
        <v>5709</v>
      </c>
      <c r="Q117" s="263">
        <v>5374</v>
      </c>
      <c r="R117" s="263">
        <v>6608</v>
      </c>
      <c r="S117" s="263">
        <v>5072</v>
      </c>
      <c r="T117" s="263">
        <v>3863</v>
      </c>
      <c r="U117" s="263">
        <v>6538</v>
      </c>
      <c r="V117" s="263">
        <v>4162</v>
      </c>
      <c r="W117" s="263">
        <v>4132</v>
      </c>
      <c r="X117" s="263">
        <v>4836</v>
      </c>
      <c r="Y117" s="263">
        <v>4900</v>
      </c>
      <c r="Z117" s="263">
        <v>4681</v>
      </c>
      <c r="AA117" s="263">
        <v>4547</v>
      </c>
      <c r="AB117" s="263">
        <v>5501</v>
      </c>
      <c r="AC117" s="263">
        <v>5532</v>
      </c>
      <c r="AD117" s="263">
        <v>4933</v>
      </c>
      <c r="AF117" s="262">
        <f t="shared" si="26"/>
        <v>6939</v>
      </c>
      <c r="AG117" s="262">
        <f t="shared" si="27"/>
        <v>1729</v>
      </c>
      <c r="AH117" s="199">
        <f t="shared" si="28"/>
        <v>1383.2</v>
      </c>
      <c r="AI117" s="209">
        <f t="shared" si="22"/>
        <v>0.19999999999999996</v>
      </c>
      <c r="AJ117" s="199">
        <f t="shared" si="29"/>
        <v>1296.75</v>
      </c>
      <c r="AK117" s="209">
        <f t="shared" si="23"/>
        <v>0.25</v>
      </c>
      <c r="AM117" s="210" t="b">
        <f t="shared" si="30"/>
        <v>0</v>
      </c>
      <c r="AN117" s="210" t="b">
        <f t="shared" si="36"/>
        <v>0</v>
      </c>
      <c r="AO117" s="211">
        <f t="shared" si="31"/>
        <v>62</v>
      </c>
      <c r="AP117" s="222">
        <f t="shared" si="32"/>
        <v>74648</v>
      </c>
      <c r="AQ117" s="178">
        <v>88</v>
      </c>
      <c r="AR117" s="212">
        <v>0</v>
      </c>
      <c r="AS117" s="203">
        <f t="shared" si="24"/>
        <v>0</v>
      </c>
      <c r="AT117" s="178">
        <v>88</v>
      </c>
      <c r="AU117" s="217">
        <f t="shared" si="25"/>
        <v>1383.2</v>
      </c>
      <c r="AV117" s="217">
        <f t="shared" si="33"/>
        <v>0</v>
      </c>
      <c r="AW117" s="213">
        <v>0</v>
      </c>
      <c r="AY117" s="179">
        <v>200018</v>
      </c>
      <c r="AZ117" s="214" t="s">
        <v>551</v>
      </c>
      <c r="BA117" s="232">
        <v>1720</v>
      </c>
      <c r="BB117" s="266">
        <f t="shared" si="34"/>
        <v>1720</v>
      </c>
      <c r="BC117" s="215">
        <f t="shared" si="21"/>
        <v>326.8</v>
      </c>
      <c r="BD117" s="215">
        <f t="shared" si="35"/>
        <v>0</v>
      </c>
    </row>
    <row r="118" spans="1:56" s="181" customFormat="1" ht="18.75" customHeight="1">
      <c r="A118" s="178">
        <v>89</v>
      </c>
      <c r="B118" s="179" t="s">
        <v>84</v>
      </c>
      <c r="C118" s="178" t="s">
        <v>369</v>
      </c>
      <c r="D118" s="263">
        <v>3196</v>
      </c>
      <c r="E118" s="263">
        <v>3690</v>
      </c>
      <c r="F118" s="263">
        <v>1792</v>
      </c>
      <c r="G118" s="263">
        <v>1946</v>
      </c>
      <c r="H118" s="263">
        <v>3234</v>
      </c>
      <c r="I118" s="263">
        <v>3937</v>
      </c>
      <c r="J118" s="263">
        <v>3706</v>
      </c>
      <c r="K118" s="263">
        <v>13005</v>
      </c>
      <c r="L118" s="263">
        <v>10143</v>
      </c>
      <c r="M118" s="263">
        <v>1599</v>
      </c>
      <c r="N118" s="263">
        <v>2489</v>
      </c>
      <c r="O118" s="263">
        <v>3121</v>
      </c>
      <c r="P118" s="263">
        <v>3527</v>
      </c>
      <c r="Q118" s="263">
        <v>3887</v>
      </c>
      <c r="R118" s="263">
        <v>2971</v>
      </c>
      <c r="S118" s="263">
        <v>3511</v>
      </c>
      <c r="T118" s="263">
        <v>2861</v>
      </c>
      <c r="U118" s="263">
        <v>4086</v>
      </c>
      <c r="V118" s="263">
        <v>3012</v>
      </c>
      <c r="W118" s="263">
        <v>2414</v>
      </c>
      <c r="X118" s="263">
        <v>2950</v>
      </c>
      <c r="Y118" s="263">
        <v>2699</v>
      </c>
      <c r="Z118" s="263">
        <v>2926</v>
      </c>
      <c r="AA118" s="263">
        <v>3891</v>
      </c>
      <c r="AB118" s="263">
        <v>3966</v>
      </c>
      <c r="AC118" s="263">
        <v>4003</v>
      </c>
      <c r="AD118" s="263">
        <v>3502</v>
      </c>
      <c r="AF118" s="262">
        <f t="shared" si="26"/>
        <v>13005</v>
      </c>
      <c r="AG118" s="262">
        <f t="shared" si="27"/>
        <v>1599</v>
      </c>
      <c r="AH118" s="199">
        <f t="shared" si="28"/>
        <v>1279.2</v>
      </c>
      <c r="AI118" s="209">
        <f t="shared" si="22"/>
        <v>0.19999999999999996</v>
      </c>
      <c r="AJ118" s="199">
        <f t="shared" si="29"/>
        <v>1199.25</v>
      </c>
      <c r="AK118" s="209">
        <f t="shared" si="23"/>
        <v>0.25</v>
      </c>
      <c r="AM118" s="210" t="b">
        <f t="shared" si="30"/>
        <v>0</v>
      </c>
      <c r="AN118" s="210" t="b">
        <f t="shared" si="36"/>
        <v>0</v>
      </c>
      <c r="AO118" s="211">
        <f t="shared" si="31"/>
        <v>62</v>
      </c>
      <c r="AP118" s="222">
        <f t="shared" si="32"/>
        <v>74648</v>
      </c>
      <c r="AQ118" s="178">
        <v>89</v>
      </c>
      <c r="AR118" s="212">
        <v>0</v>
      </c>
      <c r="AS118" s="203">
        <f t="shared" si="24"/>
        <v>0</v>
      </c>
      <c r="AT118" s="178">
        <v>89</v>
      </c>
      <c r="AU118" s="217">
        <f t="shared" si="25"/>
        <v>1279.2</v>
      </c>
      <c r="AV118" s="217">
        <f t="shared" si="33"/>
        <v>0</v>
      </c>
      <c r="AW118" s="213">
        <v>0</v>
      </c>
      <c r="AY118" s="179">
        <v>430003</v>
      </c>
      <c r="AZ118" s="214" t="s">
        <v>552</v>
      </c>
      <c r="BA118" s="232">
        <v>1530</v>
      </c>
      <c r="BB118" s="266">
        <f t="shared" si="34"/>
        <v>1530</v>
      </c>
      <c r="BC118" s="215">
        <f t="shared" si="21"/>
        <v>290.7</v>
      </c>
      <c r="BD118" s="215">
        <f t="shared" si="35"/>
        <v>0</v>
      </c>
    </row>
    <row r="119" spans="1:56" s="181" customFormat="1" ht="18.75" customHeight="1">
      <c r="A119" s="178">
        <v>90</v>
      </c>
      <c r="B119" s="179" t="s">
        <v>85</v>
      </c>
      <c r="C119" s="178" t="s">
        <v>369</v>
      </c>
      <c r="D119" s="263">
        <v>15358</v>
      </c>
      <c r="E119" s="263">
        <v>17615</v>
      </c>
      <c r="F119" s="263">
        <v>3875</v>
      </c>
      <c r="G119" s="263">
        <v>15317</v>
      </c>
      <c r="H119" s="263">
        <v>15176</v>
      </c>
      <c r="I119" s="263">
        <v>18083</v>
      </c>
      <c r="J119" s="263">
        <v>15605</v>
      </c>
      <c r="K119" s="263">
        <v>17050</v>
      </c>
      <c r="L119" s="263">
        <v>10404</v>
      </c>
      <c r="M119" s="263">
        <v>3459</v>
      </c>
      <c r="N119" s="263">
        <v>3135</v>
      </c>
      <c r="O119" s="263">
        <v>10664</v>
      </c>
      <c r="P119" s="263">
        <v>17902</v>
      </c>
      <c r="Q119" s="263">
        <v>17859</v>
      </c>
      <c r="R119" s="263">
        <v>16669</v>
      </c>
      <c r="S119" s="263">
        <v>19637</v>
      </c>
      <c r="T119" s="263">
        <v>11159</v>
      </c>
      <c r="U119" s="263">
        <v>22348</v>
      </c>
      <c r="V119" s="263">
        <v>13833</v>
      </c>
      <c r="W119" s="263">
        <v>14266</v>
      </c>
      <c r="X119" s="263">
        <v>15531</v>
      </c>
      <c r="Y119" s="263">
        <v>9856</v>
      </c>
      <c r="Z119" s="263">
        <v>16581</v>
      </c>
      <c r="AA119" s="263">
        <v>16533</v>
      </c>
      <c r="AB119" s="263">
        <v>18375</v>
      </c>
      <c r="AC119" s="263">
        <v>18388</v>
      </c>
      <c r="AD119" s="263">
        <v>11855</v>
      </c>
      <c r="AF119" s="262">
        <f t="shared" si="26"/>
        <v>22348</v>
      </c>
      <c r="AG119" s="262">
        <f t="shared" si="27"/>
        <v>3135</v>
      </c>
      <c r="AH119" s="199">
        <f t="shared" si="28"/>
        <v>2508</v>
      </c>
      <c r="AI119" s="209">
        <f t="shared" si="22"/>
        <v>0.27493495229835208</v>
      </c>
      <c r="AJ119" s="199">
        <f t="shared" si="29"/>
        <v>2351.25</v>
      </c>
      <c r="AK119" s="209">
        <f t="shared" si="23"/>
        <v>0.32025151777970506</v>
      </c>
      <c r="AM119" s="210" t="b">
        <f t="shared" si="30"/>
        <v>0</v>
      </c>
      <c r="AN119" s="210" t="b">
        <f t="shared" si="36"/>
        <v>0</v>
      </c>
      <c r="AO119" s="211">
        <f t="shared" si="31"/>
        <v>62</v>
      </c>
      <c r="AP119" s="222">
        <f t="shared" si="32"/>
        <v>74648</v>
      </c>
      <c r="AQ119" s="178">
        <v>90</v>
      </c>
      <c r="AR119" s="212">
        <v>0</v>
      </c>
      <c r="AS119" s="203">
        <f t="shared" si="24"/>
        <v>0</v>
      </c>
      <c r="AT119" s="178">
        <v>90</v>
      </c>
      <c r="AU119" s="217">
        <f t="shared" si="25"/>
        <v>2508</v>
      </c>
      <c r="AV119" s="217">
        <f t="shared" si="33"/>
        <v>0</v>
      </c>
      <c r="AW119" s="213">
        <v>0</v>
      </c>
      <c r="AY119" s="179">
        <v>200003</v>
      </c>
      <c r="AZ119" s="214" t="s">
        <v>553</v>
      </c>
      <c r="BA119" s="232">
        <v>3830</v>
      </c>
      <c r="BB119" s="266">
        <f t="shared" si="34"/>
        <v>3830</v>
      </c>
      <c r="BC119" s="215">
        <f t="shared" si="21"/>
        <v>727.7</v>
      </c>
      <c r="BD119" s="215">
        <f t="shared" si="35"/>
        <v>0</v>
      </c>
    </row>
    <row r="120" spans="1:56" s="181" customFormat="1" ht="18.75" customHeight="1">
      <c r="A120" s="178">
        <v>91</v>
      </c>
      <c r="B120" s="179" t="s">
        <v>86</v>
      </c>
      <c r="C120" s="178" t="s">
        <v>369</v>
      </c>
      <c r="D120" s="263">
        <v>19631</v>
      </c>
      <c r="E120" s="263">
        <v>21138</v>
      </c>
      <c r="F120" s="263">
        <v>3875</v>
      </c>
      <c r="G120" s="263">
        <v>28922</v>
      </c>
      <c r="H120" s="263">
        <v>19866</v>
      </c>
      <c r="I120" s="263">
        <v>23244</v>
      </c>
      <c r="J120" s="263">
        <v>20417</v>
      </c>
      <c r="K120" s="263">
        <v>68739</v>
      </c>
      <c r="L120" s="263">
        <v>6502</v>
      </c>
      <c r="M120" s="263">
        <v>3459</v>
      </c>
      <c r="N120" s="263">
        <v>9026</v>
      </c>
      <c r="O120" s="263">
        <v>15605</v>
      </c>
      <c r="P120" s="263">
        <v>26745</v>
      </c>
      <c r="Q120" s="263">
        <v>22956</v>
      </c>
      <c r="R120" s="263">
        <v>31471</v>
      </c>
      <c r="S120" s="263">
        <v>22498</v>
      </c>
      <c r="T120" s="263">
        <v>14565</v>
      </c>
      <c r="U120" s="263">
        <v>23400</v>
      </c>
      <c r="V120" s="263">
        <v>17781</v>
      </c>
      <c r="W120" s="263">
        <v>14290</v>
      </c>
      <c r="X120" s="263">
        <v>22246</v>
      </c>
      <c r="Y120" s="263">
        <v>12863</v>
      </c>
      <c r="Z120" s="263">
        <v>17556</v>
      </c>
      <c r="AA120" s="263">
        <v>21443</v>
      </c>
      <c r="AB120" s="263">
        <v>23539</v>
      </c>
      <c r="AC120" s="263">
        <v>23637</v>
      </c>
      <c r="AD120" s="263">
        <v>19645</v>
      </c>
      <c r="AF120" s="262">
        <f t="shared" si="26"/>
        <v>68739</v>
      </c>
      <c r="AG120" s="262">
        <f t="shared" si="27"/>
        <v>3459</v>
      </c>
      <c r="AH120" s="199">
        <f t="shared" si="28"/>
        <v>2767.2</v>
      </c>
      <c r="AI120" s="209">
        <f t="shared" si="22"/>
        <v>0.20000000000000007</v>
      </c>
      <c r="AJ120" s="199">
        <f t="shared" si="29"/>
        <v>2594.25</v>
      </c>
      <c r="AK120" s="209">
        <f t="shared" si="23"/>
        <v>0.25</v>
      </c>
      <c r="AM120" s="210" t="b">
        <f t="shared" si="30"/>
        <v>0</v>
      </c>
      <c r="AN120" s="210" t="b">
        <f t="shared" si="36"/>
        <v>0</v>
      </c>
      <c r="AO120" s="211">
        <f t="shared" si="31"/>
        <v>62</v>
      </c>
      <c r="AP120" s="222">
        <f t="shared" si="32"/>
        <v>74648</v>
      </c>
      <c r="AQ120" s="178">
        <v>91</v>
      </c>
      <c r="AR120" s="212">
        <v>0</v>
      </c>
      <c r="AS120" s="203">
        <f t="shared" si="24"/>
        <v>0</v>
      </c>
      <c r="AT120" s="178">
        <v>91</v>
      </c>
      <c r="AU120" s="217">
        <f t="shared" si="25"/>
        <v>2767.2</v>
      </c>
      <c r="AV120" s="217">
        <f t="shared" si="33"/>
        <v>0</v>
      </c>
      <c r="AW120" s="213">
        <v>0</v>
      </c>
      <c r="AY120" s="179">
        <v>200003</v>
      </c>
      <c r="AZ120" s="214" t="s">
        <v>553</v>
      </c>
      <c r="BA120" s="232">
        <v>3830</v>
      </c>
      <c r="BB120" s="266">
        <f t="shared" si="34"/>
        <v>3830</v>
      </c>
      <c r="BC120" s="215">
        <f t="shared" si="21"/>
        <v>727.7</v>
      </c>
      <c r="BD120" s="215">
        <f t="shared" si="35"/>
        <v>0</v>
      </c>
    </row>
    <row r="121" spans="1:56" s="181" customFormat="1" ht="18.75" customHeight="1">
      <c r="A121" s="178">
        <v>92</v>
      </c>
      <c r="B121" s="179" t="s">
        <v>87</v>
      </c>
      <c r="C121" s="178" t="s">
        <v>369</v>
      </c>
      <c r="D121" s="263">
        <v>5648</v>
      </c>
      <c r="E121" s="263">
        <v>8892</v>
      </c>
      <c r="F121" s="263">
        <v>5127</v>
      </c>
      <c r="G121" s="263">
        <v>5304</v>
      </c>
      <c r="H121" s="263">
        <v>5582</v>
      </c>
      <c r="I121" s="263">
        <v>9609</v>
      </c>
      <c r="J121" s="263">
        <v>11184</v>
      </c>
      <c r="K121" s="263">
        <v>20619</v>
      </c>
      <c r="L121" s="263">
        <v>7478</v>
      </c>
      <c r="M121" s="263">
        <v>4578</v>
      </c>
      <c r="N121" s="263">
        <v>5275</v>
      </c>
      <c r="O121" s="263">
        <v>7932</v>
      </c>
      <c r="P121" s="263">
        <v>8216</v>
      </c>
      <c r="Q121" s="263">
        <v>9489</v>
      </c>
      <c r="R121" s="263">
        <v>6015</v>
      </c>
      <c r="S121" s="263">
        <v>8063</v>
      </c>
      <c r="T121" s="263">
        <v>7153</v>
      </c>
      <c r="U121" s="263">
        <v>9841</v>
      </c>
      <c r="V121" s="263">
        <v>7350</v>
      </c>
      <c r="W121" s="263">
        <v>6148</v>
      </c>
      <c r="X121" s="263">
        <v>6592</v>
      </c>
      <c r="Y121" s="263">
        <v>5875</v>
      </c>
      <c r="Z121" s="263">
        <v>8583</v>
      </c>
      <c r="AA121" s="263">
        <v>6280</v>
      </c>
      <c r="AB121" s="263">
        <v>9688</v>
      </c>
      <c r="AC121" s="263">
        <v>9772</v>
      </c>
      <c r="AD121" s="263">
        <v>8140</v>
      </c>
      <c r="AF121" s="262">
        <f t="shared" si="26"/>
        <v>20619</v>
      </c>
      <c r="AG121" s="262">
        <f t="shared" si="27"/>
        <v>4578</v>
      </c>
      <c r="AH121" s="199">
        <f t="shared" si="28"/>
        <v>3662.4</v>
      </c>
      <c r="AI121" s="209">
        <f t="shared" si="22"/>
        <v>0.19999999999999996</v>
      </c>
      <c r="AJ121" s="199">
        <f t="shared" si="29"/>
        <v>3433.5</v>
      </c>
      <c r="AK121" s="209">
        <f t="shared" si="23"/>
        <v>0.25</v>
      </c>
      <c r="AM121" s="210" t="b">
        <f t="shared" si="30"/>
        <v>0</v>
      </c>
      <c r="AN121" s="210" t="b">
        <f t="shared" si="36"/>
        <v>0</v>
      </c>
      <c r="AO121" s="211">
        <f t="shared" si="31"/>
        <v>62</v>
      </c>
      <c r="AP121" s="222">
        <f t="shared" si="32"/>
        <v>74648</v>
      </c>
      <c r="AQ121" s="178">
        <v>92</v>
      </c>
      <c r="AR121" s="212">
        <v>0</v>
      </c>
      <c r="AS121" s="203">
        <f t="shared" si="24"/>
        <v>0</v>
      </c>
      <c r="AT121" s="178">
        <v>92</v>
      </c>
      <c r="AU121" s="217">
        <f t="shared" si="25"/>
        <v>3662.4</v>
      </c>
      <c r="AV121" s="217">
        <f t="shared" si="33"/>
        <v>0</v>
      </c>
      <c r="AW121" s="213">
        <v>0</v>
      </c>
      <c r="AY121" s="179">
        <v>210010</v>
      </c>
      <c r="AZ121" s="214" t="s">
        <v>642</v>
      </c>
      <c r="BA121" s="232">
        <v>4680</v>
      </c>
      <c r="BB121" s="266">
        <f t="shared" si="34"/>
        <v>4680</v>
      </c>
      <c r="BC121" s="215">
        <f t="shared" si="21"/>
        <v>889.2</v>
      </c>
      <c r="BD121" s="215">
        <f t="shared" si="35"/>
        <v>0</v>
      </c>
    </row>
    <row r="122" spans="1:56" s="181" customFormat="1" ht="18.75" customHeight="1">
      <c r="A122" s="178">
        <v>93</v>
      </c>
      <c r="B122" s="179" t="s">
        <v>88</v>
      </c>
      <c r="C122" s="178" t="s">
        <v>369</v>
      </c>
      <c r="D122" s="263">
        <v>7108</v>
      </c>
      <c r="E122" s="263">
        <v>12330</v>
      </c>
      <c r="F122" s="263">
        <v>6934</v>
      </c>
      <c r="G122" s="263">
        <v>6324</v>
      </c>
      <c r="H122" s="263">
        <v>7193</v>
      </c>
      <c r="I122" s="263">
        <v>11882</v>
      </c>
      <c r="J122" s="263">
        <v>11964</v>
      </c>
      <c r="K122" s="263">
        <v>23223</v>
      </c>
      <c r="L122" s="263">
        <v>8843</v>
      </c>
      <c r="M122" s="263">
        <v>6191</v>
      </c>
      <c r="N122" s="263">
        <v>6146</v>
      </c>
      <c r="O122" s="263">
        <v>9233</v>
      </c>
      <c r="P122" s="263">
        <v>10940</v>
      </c>
      <c r="Q122" s="263">
        <v>11734</v>
      </c>
      <c r="R122" s="263">
        <v>8140</v>
      </c>
      <c r="S122" s="263">
        <v>9753</v>
      </c>
      <c r="T122" s="263">
        <v>8226</v>
      </c>
      <c r="U122" s="263">
        <v>13836</v>
      </c>
      <c r="V122" s="263">
        <v>9089</v>
      </c>
      <c r="W122" s="263">
        <v>7194</v>
      </c>
      <c r="X122" s="263">
        <v>8854</v>
      </c>
      <c r="Y122" s="263">
        <v>6801</v>
      </c>
      <c r="Z122" s="263">
        <v>9753</v>
      </c>
      <c r="AA122" s="263">
        <v>7812</v>
      </c>
      <c r="AB122" s="263">
        <v>12003</v>
      </c>
      <c r="AC122" s="263">
        <v>12082</v>
      </c>
      <c r="AD122" s="263">
        <v>9262</v>
      </c>
      <c r="AF122" s="262">
        <f t="shared" si="26"/>
        <v>23223</v>
      </c>
      <c r="AG122" s="262">
        <f t="shared" si="27"/>
        <v>6146</v>
      </c>
      <c r="AH122" s="199">
        <f t="shared" si="28"/>
        <v>4916.8</v>
      </c>
      <c r="AI122" s="209">
        <f t="shared" si="22"/>
        <v>0.20581489258601193</v>
      </c>
      <c r="AJ122" s="199">
        <f t="shared" si="29"/>
        <v>4609.5</v>
      </c>
      <c r="AK122" s="209">
        <f t="shared" si="23"/>
        <v>0.25545146179938616</v>
      </c>
      <c r="AM122" s="210" t="b">
        <f t="shared" si="30"/>
        <v>0</v>
      </c>
      <c r="AN122" s="210" t="b">
        <f t="shared" si="36"/>
        <v>0</v>
      </c>
      <c r="AO122" s="211">
        <f t="shared" si="31"/>
        <v>62</v>
      </c>
      <c r="AP122" s="222">
        <f t="shared" si="32"/>
        <v>74648</v>
      </c>
      <c r="AQ122" s="178">
        <v>93</v>
      </c>
      <c r="AR122" s="212">
        <v>0</v>
      </c>
      <c r="AS122" s="203">
        <f t="shared" si="24"/>
        <v>0</v>
      </c>
      <c r="AT122" s="178">
        <v>93</v>
      </c>
      <c r="AU122" s="217">
        <f t="shared" si="25"/>
        <v>4916.8</v>
      </c>
      <c r="AV122" s="217">
        <f t="shared" si="33"/>
        <v>0</v>
      </c>
      <c r="AW122" s="213">
        <v>0</v>
      </c>
      <c r="AY122" s="179">
        <v>210012</v>
      </c>
      <c r="AZ122" s="214" t="s">
        <v>643</v>
      </c>
      <c r="BA122" s="232">
        <v>5900</v>
      </c>
      <c r="BB122" s="266">
        <f t="shared" si="34"/>
        <v>5900</v>
      </c>
      <c r="BC122" s="215">
        <f t="shared" si="21"/>
        <v>1121</v>
      </c>
      <c r="BD122" s="215">
        <f t="shared" si="35"/>
        <v>0</v>
      </c>
    </row>
    <row r="123" spans="1:56" s="181" customFormat="1" ht="18.75" customHeight="1">
      <c r="A123" s="178">
        <v>94</v>
      </c>
      <c r="B123" s="179" t="s">
        <v>89</v>
      </c>
      <c r="C123" s="178" t="s">
        <v>369</v>
      </c>
      <c r="D123" s="263">
        <v>11476</v>
      </c>
      <c r="E123" s="263">
        <v>12936</v>
      </c>
      <c r="F123" s="263">
        <v>7764</v>
      </c>
      <c r="G123" s="263">
        <v>8845</v>
      </c>
      <c r="H123" s="263">
        <v>11341</v>
      </c>
      <c r="I123" s="263">
        <v>13513</v>
      </c>
      <c r="J123" s="263">
        <v>12485</v>
      </c>
      <c r="K123" s="263">
        <v>29343</v>
      </c>
      <c r="L123" s="263">
        <v>10664</v>
      </c>
      <c r="M123" s="263">
        <v>6931</v>
      </c>
      <c r="N123" s="263">
        <v>6242</v>
      </c>
      <c r="O123" s="263">
        <v>11184</v>
      </c>
      <c r="P123" s="263">
        <v>12859</v>
      </c>
      <c r="Q123" s="263">
        <v>13344</v>
      </c>
      <c r="R123" s="263">
        <v>9295</v>
      </c>
      <c r="S123" s="263">
        <v>12354</v>
      </c>
      <c r="T123" s="263">
        <v>10170</v>
      </c>
      <c r="U123" s="263">
        <v>14865</v>
      </c>
      <c r="V123" s="263">
        <v>10337</v>
      </c>
      <c r="W123" s="263">
        <v>8626</v>
      </c>
      <c r="X123" s="263">
        <v>11842</v>
      </c>
      <c r="Y123" s="263">
        <v>8505</v>
      </c>
      <c r="Z123" s="263">
        <v>10143</v>
      </c>
      <c r="AA123" s="263">
        <v>11100</v>
      </c>
      <c r="AB123" s="263">
        <v>13694</v>
      </c>
      <c r="AC123" s="263">
        <v>13740</v>
      </c>
      <c r="AD123" s="263">
        <v>10798</v>
      </c>
      <c r="AF123" s="262">
        <f t="shared" si="26"/>
        <v>29343</v>
      </c>
      <c r="AG123" s="262">
        <f t="shared" si="27"/>
        <v>6242</v>
      </c>
      <c r="AH123" s="199">
        <f t="shared" si="28"/>
        <v>4993.6000000000004</v>
      </c>
      <c r="AI123" s="209">
        <f t="shared" si="22"/>
        <v>0.27952676381474528</v>
      </c>
      <c r="AJ123" s="199">
        <f t="shared" si="29"/>
        <v>4681.5</v>
      </c>
      <c r="AK123" s="209">
        <f t="shared" si="23"/>
        <v>0.32455634107632381</v>
      </c>
      <c r="AM123" s="210" t="b">
        <f t="shared" si="30"/>
        <v>0</v>
      </c>
      <c r="AN123" s="210" t="b">
        <f t="shared" si="36"/>
        <v>0</v>
      </c>
      <c r="AO123" s="211">
        <f t="shared" si="31"/>
        <v>62</v>
      </c>
      <c r="AP123" s="222">
        <f t="shared" si="32"/>
        <v>74648</v>
      </c>
      <c r="AQ123" s="178">
        <v>94</v>
      </c>
      <c r="AR123" s="212">
        <v>16</v>
      </c>
      <c r="AS123" s="203">
        <f t="shared" si="24"/>
        <v>99872</v>
      </c>
      <c r="AT123" s="178">
        <v>94</v>
      </c>
      <c r="AU123" s="217">
        <f t="shared" si="25"/>
        <v>4681.5</v>
      </c>
      <c r="AV123" s="217">
        <f t="shared" si="33"/>
        <v>74904</v>
      </c>
      <c r="AW123" s="213">
        <v>0</v>
      </c>
      <c r="AY123" s="179">
        <v>210013</v>
      </c>
      <c r="AZ123" s="214" t="s">
        <v>644</v>
      </c>
      <c r="BA123" s="232">
        <v>6050</v>
      </c>
      <c r="BB123" s="266">
        <f t="shared" si="34"/>
        <v>6050</v>
      </c>
      <c r="BC123" s="215">
        <f t="shared" si="21"/>
        <v>1149.5</v>
      </c>
      <c r="BD123" s="215">
        <f t="shared" si="35"/>
        <v>115192</v>
      </c>
    </row>
    <row r="124" spans="1:56" s="181" customFormat="1" ht="18.75" customHeight="1">
      <c r="A124" s="178">
        <v>95</v>
      </c>
      <c r="B124" s="179" t="s">
        <v>386</v>
      </c>
      <c r="C124" s="178" t="s">
        <v>369</v>
      </c>
      <c r="D124" s="263">
        <v>15865</v>
      </c>
      <c r="E124" s="263">
        <v>20653</v>
      </c>
      <c r="F124" s="263">
        <v>10936</v>
      </c>
      <c r="G124" s="263">
        <v>7524</v>
      </c>
      <c r="H124" s="263">
        <v>16055</v>
      </c>
      <c r="I124" s="263">
        <v>19685</v>
      </c>
      <c r="J124" s="263">
        <v>18856</v>
      </c>
      <c r="K124" s="263">
        <v>38641</v>
      </c>
      <c r="L124" s="263">
        <v>4811</v>
      </c>
      <c r="M124" s="263">
        <v>9764</v>
      </c>
      <c r="N124" s="263">
        <v>6320</v>
      </c>
      <c r="O124" s="263">
        <v>23539</v>
      </c>
      <c r="P124" s="263">
        <v>23454</v>
      </c>
      <c r="Q124" s="263">
        <v>19439</v>
      </c>
      <c r="R124" s="263">
        <v>7853</v>
      </c>
      <c r="S124" s="263">
        <v>16126</v>
      </c>
      <c r="T124" s="263">
        <v>11730</v>
      </c>
      <c r="U124" s="263">
        <v>22864</v>
      </c>
      <c r="V124" s="263">
        <v>15057</v>
      </c>
      <c r="W124" s="263">
        <v>12558</v>
      </c>
      <c r="X124" s="263">
        <v>28523</v>
      </c>
      <c r="Y124" s="263">
        <v>19053</v>
      </c>
      <c r="Z124" s="263">
        <v>13655</v>
      </c>
      <c r="AA124" s="263">
        <v>16409</v>
      </c>
      <c r="AB124" s="263">
        <v>19910</v>
      </c>
      <c r="AC124" s="263">
        <v>20019</v>
      </c>
      <c r="AD124" s="263">
        <v>10273</v>
      </c>
      <c r="AF124" s="262">
        <f t="shared" si="26"/>
        <v>38641</v>
      </c>
      <c r="AG124" s="262">
        <f t="shared" si="27"/>
        <v>4811</v>
      </c>
      <c r="AH124" s="199">
        <f t="shared" si="28"/>
        <v>3848.8</v>
      </c>
      <c r="AI124" s="209">
        <f t="shared" si="22"/>
        <v>0.60581728799672263</v>
      </c>
      <c r="AJ124" s="199">
        <f t="shared" si="29"/>
        <v>3608.25</v>
      </c>
      <c r="AK124" s="209">
        <f t="shared" si="23"/>
        <v>0.63045370749692742</v>
      </c>
      <c r="AM124" s="210" t="b">
        <f t="shared" si="30"/>
        <v>0</v>
      </c>
      <c r="AN124" s="210" t="b">
        <f t="shared" si="36"/>
        <v>0</v>
      </c>
      <c r="AO124" s="211">
        <f t="shared" si="31"/>
        <v>62</v>
      </c>
      <c r="AP124" s="222">
        <f t="shared" si="32"/>
        <v>74648</v>
      </c>
      <c r="AQ124" s="178">
        <v>95</v>
      </c>
      <c r="AR124" s="212">
        <v>0</v>
      </c>
      <c r="AS124" s="203">
        <f t="shared" si="24"/>
        <v>0</v>
      </c>
      <c r="AT124" s="178">
        <v>95</v>
      </c>
      <c r="AU124" s="217">
        <f t="shared" si="25"/>
        <v>3848.8</v>
      </c>
      <c r="AV124" s="217">
        <f t="shared" si="33"/>
        <v>0</v>
      </c>
      <c r="AW124" s="213">
        <v>0</v>
      </c>
      <c r="AY124" s="179" t="s">
        <v>715</v>
      </c>
      <c r="AZ124" s="214" t="s">
        <v>716</v>
      </c>
      <c r="BA124" s="232">
        <v>7940</v>
      </c>
      <c r="BB124" s="266">
        <f t="shared" si="34"/>
        <v>7940</v>
      </c>
      <c r="BC124" s="215">
        <f t="shared" si="21"/>
        <v>1508.6</v>
      </c>
      <c r="BD124" s="215">
        <f t="shared" si="35"/>
        <v>0</v>
      </c>
    </row>
    <row r="125" spans="1:56" s="181" customFormat="1" ht="18.75" customHeight="1">
      <c r="A125" s="178">
        <v>96</v>
      </c>
      <c r="B125" s="179" t="s">
        <v>387</v>
      </c>
      <c r="C125" s="178" t="s">
        <v>369</v>
      </c>
      <c r="D125" s="263">
        <v>9462</v>
      </c>
      <c r="E125" s="263">
        <v>8849</v>
      </c>
      <c r="F125" s="263">
        <v>8054</v>
      </c>
      <c r="G125" s="263">
        <v>9088</v>
      </c>
      <c r="H125" s="263">
        <v>9350</v>
      </c>
      <c r="I125" s="263">
        <v>11141</v>
      </c>
      <c r="J125" s="263">
        <v>7153</v>
      </c>
      <c r="K125" s="263">
        <v>15861</v>
      </c>
      <c r="L125" s="263">
        <v>3511</v>
      </c>
      <c r="M125" s="263">
        <v>7193</v>
      </c>
      <c r="N125" s="263">
        <v>3805</v>
      </c>
      <c r="O125" s="263">
        <v>7932</v>
      </c>
      <c r="P125" s="263">
        <v>10613</v>
      </c>
      <c r="Q125" s="263">
        <v>11002</v>
      </c>
      <c r="R125" s="263">
        <v>5650</v>
      </c>
      <c r="S125" s="263">
        <v>11445</v>
      </c>
      <c r="T125" s="263">
        <v>7911</v>
      </c>
      <c r="U125" s="263">
        <v>11142</v>
      </c>
      <c r="V125" s="263">
        <v>8522</v>
      </c>
      <c r="W125" s="263">
        <v>8905</v>
      </c>
      <c r="X125" s="263">
        <v>10726</v>
      </c>
      <c r="Y125" s="263">
        <v>6670</v>
      </c>
      <c r="Z125" s="263">
        <v>11705</v>
      </c>
      <c r="AA125" s="263">
        <v>10380</v>
      </c>
      <c r="AB125" s="263">
        <v>11262</v>
      </c>
      <c r="AC125" s="263">
        <v>11330</v>
      </c>
      <c r="AD125" s="263">
        <v>7001</v>
      </c>
      <c r="AF125" s="262">
        <f t="shared" si="26"/>
        <v>15861</v>
      </c>
      <c r="AG125" s="262">
        <f t="shared" si="27"/>
        <v>3511</v>
      </c>
      <c r="AH125" s="199">
        <f t="shared" si="28"/>
        <v>2808.8</v>
      </c>
      <c r="AI125" s="209">
        <f t="shared" si="22"/>
        <v>0.60950924509940219</v>
      </c>
      <c r="AJ125" s="199">
        <f t="shared" si="29"/>
        <v>2633.25</v>
      </c>
      <c r="AK125" s="209">
        <f t="shared" si="23"/>
        <v>0.63391491728068949</v>
      </c>
      <c r="AM125" s="210" t="b">
        <f t="shared" si="30"/>
        <v>0</v>
      </c>
      <c r="AN125" s="210" t="b">
        <f t="shared" si="36"/>
        <v>0</v>
      </c>
      <c r="AO125" s="211">
        <f t="shared" si="31"/>
        <v>62</v>
      </c>
      <c r="AP125" s="222">
        <f t="shared" si="32"/>
        <v>74648</v>
      </c>
      <c r="AQ125" s="178">
        <v>96</v>
      </c>
      <c r="AR125" s="212">
        <v>0</v>
      </c>
      <c r="AS125" s="203">
        <f t="shared" si="24"/>
        <v>0</v>
      </c>
      <c r="AT125" s="178">
        <v>96</v>
      </c>
      <c r="AU125" s="217">
        <f t="shared" si="25"/>
        <v>2808.8</v>
      </c>
      <c r="AV125" s="217">
        <f t="shared" si="33"/>
        <v>0</v>
      </c>
      <c r="AW125" s="213">
        <v>0</v>
      </c>
      <c r="AY125" s="179">
        <v>430002</v>
      </c>
      <c r="AZ125" s="214" t="s">
        <v>550</v>
      </c>
      <c r="BA125" s="232">
        <v>5530</v>
      </c>
      <c r="BB125" s="266">
        <f t="shared" si="34"/>
        <v>5530</v>
      </c>
      <c r="BC125" s="215">
        <f t="shared" si="21"/>
        <v>1050.7</v>
      </c>
      <c r="BD125" s="215">
        <f t="shared" si="35"/>
        <v>0</v>
      </c>
    </row>
    <row r="126" spans="1:56" s="181" customFormat="1" ht="18.75" customHeight="1">
      <c r="A126" s="178">
        <v>97</v>
      </c>
      <c r="B126" s="179" t="s">
        <v>388</v>
      </c>
      <c r="C126" s="178" t="s">
        <v>369</v>
      </c>
      <c r="D126" s="263">
        <v>4318</v>
      </c>
      <c r="E126" s="263">
        <v>5301</v>
      </c>
      <c r="F126" s="263">
        <v>1937</v>
      </c>
      <c r="G126" s="263">
        <v>4302</v>
      </c>
      <c r="H126" s="263">
        <v>4370</v>
      </c>
      <c r="I126" s="263">
        <v>5429</v>
      </c>
      <c r="J126" s="263">
        <v>4551</v>
      </c>
      <c r="K126" s="263">
        <v>6502</v>
      </c>
      <c r="L126" s="263">
        <v>5072</v>
      </c>
      <c r="M126" s="263">
        <v>1729</v>
      </c>
      <c r="N126" s="263">
        <v>1896</v>
      </c>
      <c r="O126" s="263">
        <v>3770</v>
      </c>
      <c r="P126" s="263">
        <v>5709</v>
      </c>
      <c r="Q126" s="263">
        <v>5361</v>
      </c>
      <c r="R126" s="263">
        <v>3947</v>
      </c>
      <c r="S126" s="263">
        <v>5072</v>
      </c>
      <c r="T126" s="263">
        <v>3863</v>
      </c>
      <c r="U126" s="263">
        <v>6538</v>
      </c>
      <c r="V126" s="263">
        <v>4152</v>
      </c>
      <c r="W126" s="263">
        <v>4132</v>
      </c>
      <c r="X126" s="263">
        <v>4836</v>
      </c>
      <c r="Y126" s="263">
        <v>5448</v>
      </c>
      <c r="Z126" s="263">
        <v>4681</v>
      </c>
      <c r="AA126" s="263">
        <v>4547</v>
      </c>
      <c r="AB126" s="263">
        <v>5488</v>
      </c>
      <c r="AC126" s="263">
        <v>5521</v>
      </c>
      <c r="AD126" s="263">
        <v>4171</v>
      </c>
      <c r="AF126" s="262">
        <f t="shared" si="26"/>
        <v>6538</v>
      </c>
      <c r="AG126" s="262">
        <f t="shared" si="27"/>
        <v>1729</v>
      </c>
      <c r="AH126" s="199">
        <f t="shared" si="28"/>
        <v>1383.2</v>
      </c>
      <c r="AI126" s="209">
        <f t="shared" si="22"/>
        <v>0.19999999999999996</v>
      </c>
      <c r="AJ126" s="199">
        <f t="shared" si="29"/>
        <v>1296.75</v>
      </c>
      <c r="AK126" s="209">
        <f t="shared" si="23"/>
        <v>0.25</v>
      </c>
      <c r="AM126" s="210" t="b">
        <f t="shared" si="30"/>
        <v>0</v>
      </c>
      <c r="AN126" s="210" t="b">
        <f t="shared" si="36"/>
        <v>0</v>
      </c>
      <c r="AO126" s="211">
        <f t="shared" si="31"/>
        <v>62</v>
      </c>
      <c r="AP126" s="222">
        <f t="shared" si="32"/>
        <v>74648</v>
      </c>
      <c r="AQ126" s="178">
        <v>97</v>
      </c>
      <c r="AR126" s="212">
        <v>0</v>
      </c>
      <c r="AS126" s="203">
        <f t="shared" si="24"/>
        <v>0</v>
      </c>
      <c r="AT126" s="178">
        <v>97</v>
      </c>
      <c r="AU126" s="217">
        <f t="shared" si="25"/>
        <v>1383.2</v>
      </c>
      <c r="AV126" s="217">
        <f t="shared" si="33"/>
        <v>0</v>
      </c>
      <c r="AW126" s="213">
        <v>0</v>
      </c>
      <c r="AY126" s="179">
        <v>200018</v>
      </c>
      <c r="AZ126" s="214" t="s">
        <v>551</v>
      </c>
      <c r="BA126" s="232">
        <v>1720</v>
      </c>
      <c r="BB126" s="266">
        <f t="shared" si="34"/>
        <v>1720</v>
      </c>
      <c r="BC126" s="215">
        <f t="shared" si="21"/>
        <v>326.8</v>
      </c>
      <c r="BD126" s="215">
        <f t="shared" si="35"/>
        <v>0</v>
      </c>
    </row>
    <row r="127" spans="1:56" s="181" customFormat="1" ht="18.75" customHeight="1">
      <c r="A127" s="178">
        <v>98</v>
      </c>
      <c r="B127" s="179" t="s">
        <v>90</v>
      </c>
      <c r="C127" s="178" t="s">
        <v>369</v>
      </c>
      <c r="D127" s="263">
        <v>6108</v>
      </c>
      <c r="E127" s="263">
        <v>7969</v>
      </c>
      <c r="F127" s="263">
        <v>3394</v>
      </c>
      <c r="G127" s="263">
        <v>6013</v>
      </c>
      <c r="H127" s="263">
        <v>6035</v>
      </c>
      <c r="I127" s="263">
        <v>7976</v>
      </c>
      <c r="J127" s="263">
        <v>6698</v>
      </c>
      <c r="K127" s="263">
        <v>15861</v>
      </c>
      <c r="L127" s="263">
        <v>20808</v>
      </c>
      <c r="M127" s="263">
        <v>3031</v>
      </c>
      <c r="N127" s="263">
        <v>4162</v>
      </c>
      <c r="O127" s="263">
        <v>6502</v>
      </c>
      <c r="P127" s="263">
        <v>8336</v>
      </c>
      <c r="Q127" s="263">
        <v>7876</v>
      </c>
      <c r="R127" s="263">
        <v>6541</v>
      </c>
      <c r="S127" s="263">
        <v>7412</v>
      </c>
      <c r="T127" s="263">
        <v>5579</v>
      </c>
      <c r="U127" s="263">
        <v>9283</v>
      </c>
      <c r="V127" s="263">
        <v>6099</v>
      </c>
      <c r="W127" s="263">
        <v>6018</v>
      </c>
      <c r="X127" s="263">
        <v>6416</v>
      </c>
      <c r="Y127" s="263">
        <v>7734</v>
      </c>
      <c r="Z127" s="263">
        <v>6243</v>
      </c>
      <c r="AA127" s="263">
        <v>7057</v>
      </c>
      <c r="AB127" s="263">
        <v>8089</v>
      </c>
      <c r="AC127" s="263">
        <v>8110</v>
      </c>
      <c r="AD127" s="263">
        <v>6396</v>
      </c>
      <c r="AF127" s="262">
        <f t="shared" si="26"/>
        <v>20808</v>
      </c>
      <c r="AG127" s="262">
        <f t="shared" si="27"/>
        <v>3031</v>
      </c>
      <c r="AH127" s="199">
        <f t="shared" si="28"/>
        <v>2424.8000000000002</v>
      </c>
      <c r="AI127" s="209">
        <f t="shared" si="22"/>
        <v>0.19999999999999996</v>
      </c>
      <c r="AJ127" s="199">
        <f t="shared" si="29"/>
        <v>2273.25</v>
      </c>
      <c r="AK127" s="209">
        <f t="shared" si="23"/>
        <v>0.25</v>
      </c>
      <c r="AM127" s="210" t="b">
        <f t="shared" si="30"/>
        <v>0</v>
      </c>
      <c r="AN127" s="210" t="b">
        <f t="shared" si="36"/>
        <v>0</v>
      </c>
      <c r="AO127" s="211">
        <f t="shared" si="31"/>
        <v>62</v>
      </c>
      <c r="AP127" s="222">
        <f t="shared" si="32"/>
        <v>74648</v>
      </c>
      <c r="AQ127" s="178">
        <v>98</v>
      </c>
      <c r="AR127" s="212">
        <v>0</v>
      </c>
      <c r="AS127" s="203">
        <f t="shared" si="24"/>
        <v>0</v>
      </c>
      <c r="AT127" s="178">
        <v>98</v>
      </c>
      <c r="AU127" s="217">
        <f t="shared" si="25"/>
        <v>2424.8000000000002</v>
      </c>
      <c r="AV127" s="217">
        <f t="shared" si="33"/>
        <v>0</v>
      </c>
      <c r="AW127" s="213">
        <v>0</v>
      </c>
      <c r="AY127" s="179">
        <v>200016</v>
      </c>
      <c r="AZ127" s="214" t="s">
        <v>554</v>
      </c>
      <c r="BA127" s="232">
        <v>3190</v>
      </c>
      <c r="BB127" s="266">
        <f t="shared" si="34"/>
        <v>3190</v>
      </c>
      <c r="BC127" s="215">
        <f t="shared" si="21"/>
        <v>606.1</v>
      </c>
      <c r="BD127" s="215">
        <f t="shared" si="35"/>
        <v>0</v>
      </c>
    </row>
    <row r="128" spans="1:56" s="181" customFormat="1" ht="18.75" customHeight="1">
      <c r="A128" s="178">
        <v>99</v>
      </c>
      <c r="B128" s="179" t="s">
        <v>91</v>
      </c>
      <c r="C128" s="178" t="s">
        <v>369</v>
      </c>
      <c r="D128" s="263">
        <v>19309</v>
      </c>
      <c r="E128" s="263">
        <v>22215</v>
      </c>
      <c r="F128" s="263">
        <v>15396</v>
      </c>
      <c r="G128" s="263">
        <v>17418</v>
      </c>
      <c r="H128" s="263">
        <v>19540</v>
      </c>
      <c r="I128" s="263">
        <v>31413</v>
      </c>
      <c r="J128" s="263">
        <v>22758</v>
      </c>
      <c r="K128" s="263">
        <v>29724</v>
      </c>
      <c r="L128" s="263">
        <v>20808</v>
      </c>
      <c r="M128" s="263">
        <v>13746</v>
      </c>
      <c r="N128" s="263">
        <v>16254</v>
      </c>
      <c r="O128" s="263">
        <v>18207</v>
      </c>
      <c r="P128" s="263">
        <v>28992</v>
      </c>
      <c r="Q128" s="263">
        <v>31022</v>
      </c>
      <c r="R128" s="263">
        <v>18082</v>
      </c>
      <c r="S128" s="263">
        <v>31601</v>
      </c>
      <c r="T128" s="263">
        <v>22888</v>
      </c>
      <c r="U128" s="263">
        <v>31569</v>
      </c>
      <c r="V128" s="263">
        <v>24030</v>
      </c>
      <c r="W128" s="263">
        <v>23207</v>
      </c>
      <c r="X128" s="263">
        <v>29538</v>
      </c>
      <c r="Y128" s="263">
        <v>15951</v>
      </c>
      <c r="Z128" s="263">
        <v>33162</v>
      </c>
      <c r="AA128" s="263">
        <v>23837</v>
      </c>
      <c r="AB128" s="263">
        <v>31730</v>
      </c>
      <c r="AC128" s="263">
        <v>31944</v>
      </c>
      <c r="AD128" s="263">
        <v>21991</v>
      </c>
      <c r="AF128" s="262">
        <f t="shared" si="26"/>
        <v>33162</v>
      </c>
      <c r="AG128" s="262">
        <f t="shared" si="27"/>
        <v>13746</v>
      </c>
      <c r="AH128" s="199">
        <f t="shared" si="28"/>
        <v>10996.8</v>
      </c>
      <c r="AI128" s="209">
        <f t="shared" si="22"/>
        <v>0.20000000000000007</v>
      </c>
      <c r="AJ128" s="199">
        <f t="shared" si="29"/>
        <v>10309.5</v>
      </c>
      <c r="AK128" s="209">
        <f t="shared" si="23"/>
        <v>0.25</v>
      </c>
      <c r="AM128" s="210" t="b">
        <f t="shared" si="30"/>
        <v>0</v>
      </c>
      <c r="AN128" s="210" t="b">
        <f t="shared" si="36"/>
        <v>0</v>
      </c>
      <c r="AO128" s="211">
        <f t="shared" si="31"/>
        <v>62</v>
      </c>
      <c r="AP128" s="222">
        <f t="shared" si="32"/>
        <v>74648</v>
      </c>
      <c r="AQ128" s="178">
        <v>99</v>
      </c>
      <c r="AR128" s="212">
        <v>0</v>
      </c>
      <c r="AS128" s="203">
        <f t="shared" si="24"/>
        <v>0</v>
      </c>
      <c r="AT128" s="178">
        <v>99</v>
      </c>
      <c r="AU128" s="217">
        <f t="shared" si="25"/>
        <v>10996.8</v>
      </c>
      <c r="AV128" s="217">
        <f t="shared" si="33"/>
        <v>0</v>
      </c>
      <c r="AW128" s="213">
        <v>0</v>
      </c>
      <c r="AY128" s="179">
        <v>400014</v>
      </c>
      <c r="AZ128" s="214" t="s">
        <v>645</v>
      </c>
      <c r="BA128" s="232">
        <v>12840</v>
      </c>
      <c r="BB128" s="266">
        <f t="shared" si="34"/>
        <v>12840</v>
      </c>
      <c r="BC128" s="215">
        <f t="shared" si="21"/>
        <v>2439.6</v>
      </c>
      <c r="BD128" s="215">
        <f t="shared" si="35"/>
        <v>0</v>
      </c>
    </row>
    <row r="129" spans="1:56" s="181" customFormat="1" ht="18.75" customHeight="1">
      <c r="A129" s="178">
        <v>100</v>
      </c>
      <c r="B129" s="179" t="s">
        <v>92</v>
      </c>
      <c r="C129" s="178" t="s">
        <v>369</v>
      </c>
      <c r="D129" s="263">
        <v>19309</v>
      </c>
      <c r="E129" s="263">
        <v>22215</v>
      </c>
      <c r="F129" s="263">
        <v>15396</v>
      </c>
      <c r="G129" s="263">
        <v>34417</v>
      </c>
      <c r="H129" s="263">
        <v>19540</v>
      </c>
      <c r="I129" s="263">
        <v>31413</v>
      </c>
      <c r="J129" s="263">
        <v>24058</v>
      </c>
      <c r="K129" s="263">
        <v>35687</v>
      </c>
      <c r="L129" s="263">
        <v>25879</v>
      </c>
      <c r="M129" s="263">
        <v>13746</v>
      </c>
      <c r="N129" s="263">
        <v>16254</v>
      </c>
      <c r="O129" s="263">
        <v>18207</v>
      </c>
      <c r="P129" s="263">
        <v>35200</v>
      </c>
      <c r="Q129" s="263">
        <v>31022</v>
      </c>
      <c r="R129" s="263">
        <v>26982</v>
      </c>
      <c r="S129" s="263">
        <v>31601</v>
      </c>
      <c r="T129" s="263">
        <v>22888</v>
      </c>
      <c r="U129" s="263">
        <v>31569</v>
      </c>
      <c r="V129" s="263">
        <v>24030</v>
      </c>
      <c r="W129" s="263">
        <v>24761</v>
      </c>
      <c r="X129" s="263">
        <v>31918</v>
      </c>
      <c r="Y129" s="263">
        <v>16591</v>
      </c>
      <c r="Z129" s="263">
        <v>33162</v>
      </c>
      <c r="AA129" s="263">
        <v>23837</v>
      </c>
      <c r="AB129" s="263">
        <v>31926</v>
      </c>
      <c r="AC129" s="263">
        <v>31944</v>
      </c>
      <c r="AD129" s="263">
        <v>22836</v>
      </c>
      <c r="AF129" s="262">
        <f t="shared" si="26"/>
        <v>35687</v>
      </c>
      <c r="AG129" s="262">
        <f t="shared" si="27"/>
        <v>13746</v>
      </c>
      <c r="AH129" s="199">
        <f t="shared" si="28"/>
        <v>10996.8</v>
      </c>
      <c r="AI129" s="209">
        <f t="shared" si="22"/>
        <v>0.20000000000000007</v>
      </c>
      <c r="AJ129" s="199">
        <f t="shared" si="29"/>
        <v>10309.5</v>
      </c>
      <c r="AK129" s="209">
        <f t="shared" si="23"/>
        <v>0.25</v>
      </c>
      <c r="AM129" s="210" t="b">
        <f t="shared" si="30"/>
        <v>0</v>
      </c>
      <c r="AN129" s="210" t="b">
        <f t="shared" si="36"/>
        <v>0</v>
      </c>
      <c r="AO129" s="211">
        <f t="shared" si="31"/>
        <v>62</v>
      </c>
      <c r="AP129" s="222">
        <f t="shared" si="32"/>
        <v>74648</v>
      </c>
      <c r="AQ129" s="178">
        <v>100</v>
      </c>
      <c r="AR129" s="212">
        <v>0</v>
      </c>
      <c r="AS129" s="203">
        <f t="shared" si="24"/>
        <v>0</v>
      </c>
      <c r="AT129" s="178">
        <v>100</v>
      </c>
      <c r="AU129" s="217">
        <f t="shared" si="25"/>
        <v>10996.8</v>
      </c>
      <c r="AV129" s="217">
        <f t="shared" si="33"/>
        <v>0</v>
      </c>
      <c r="AW129" s="213">
        <v>0</v>
      </c>
      <c r="AY129" s="179">
        <v>400013</v>
      </c>
      <c r="AZ129" s="214" t="s">
        <v>646</v>
      </c>
      <c r="BA129" s="232">
        <v>12840</v>
      </c>
      <c r="BB129" s="266">
        <f t="shared" si="34"/>
        <v>12840</v>
      </c>
      <c r="BC129" s="215">
        <f t="shared" si="21"/>
        <v>2439.6</v>
      </c>
      <c r="BD129" s="215">
        <f t="shared" si="35"/>
        <v>0</v>
      </c>
    </row>
    <row r="130" spans="1:56" s="181" customFormat="1" ht="18.75" customHeight="1">
      <c r="A130" s="178">
        <v>101</v>
      </c>
      <c r="B130" s="179" t="s">
        <v>93</v>
      </c>
      <c r="C130" s="178" t="s">
        <v>369</v>
      </c>
      <c r="D130" s="263">
        <v>32968</v>
      </c>
      <c r="E130" s="263">
        <v>34361</v>
      </c>
      <c r="F130" s="263">
        <v>26334</v>
      </c>
      <c r="G130" s="263">
        <v>29802</v>
      </c>
      <c r="H130" s="263">
        <v>33362</v>
      </c>
      <c r="I130" s="263">
        <v>43904</v>
      </c>
      <c r="J130" s="263">
        <v>33811</v>
      </c>
      <c r="K130" s="263">
        <v>40871</v>
      </c>
      <c r="L130" s="263">
        <v>25879</v>
      </c>
      <c r="M130" s="263">
        <v>23512</v>
      </c>
      <c r="N130" s="263">
        <v>17031</v>
      </c>
      <c r="O130" s="263">
        <v>26010</v>
      </c>
      <c r="P130" s="263">
        <v>40234</v>
      </c>
      <c r="Q130" s="263">
        <v>43358</v>
      </c>
      <c r="R130" s="263">
        <v>27671</v>
      </c>
      <c r="S130" s="263">
        <v>45386</v>
      </c>
      <c r="T130" s="263">
        <v>28467</v>
      </c>
      <c r="U130" s="263">
        <v>38998</v>
      </c>
      <c r="V130" s="263">
        <v>33585</v>
      </c>
      <c r="W130" s="263">
        <v>31485</v>
      </c>
      <c r="X130" s="263">
        <v>41629</v>
      </c>
      <c r="Y130" s="263">
        <v>24503</v>
      </c>
      <c r="Z130" s="263">
        <v>40965</v>
      </c>
      <c r="AA130" s="263">
        <v>39262</v>
      </c>
      <c r="AB130" s="263">
        <v>44346</v>
      </c>
      <c r="AC130" s="263">
        <v>44646</v>
      </c>
      <c r="AD130" s="263">
        <v>32155</v>
      </c>
      <c r="AF130" s="262">
        <f t="shared" si="26"/>
        <v>45386</v>
      </c>
      <c r="AG130" s="262">
        <f t="shared" si="27"/>
        <v>17031</v>
      </c>
      <c r="AH130" s="199">
        <f t="shared" si="28"/>
        <v>13624.8</v>
      </c>
      <c r="AI130" s="209">
        <f t="shared" si="22"/>
        <v>0.42051718271520933</v>
      </c>
      <c r="AJ130" s="199">
        <f t="shared" si="29"/>
        <v>12773.25</v>
      </c>
      <c r="AK130" s="209">
        <f t="shared" si="23"/>
        <v>0.45673485879550868</v>
      </c>
      <c r="AM130" s="210" t="b">
        <f t="shared" si="30"/>
        <v>0</v>
      </c>
      <c r="AN130" s="210" t="b">
        <f t="shared" si="36"/>
        <v>0</v>
      </c>
      <c r="AO130" s="211">
        <f t="shared" si="31"/>
        <v>62</v>
      </c>
      <c r="AP130" s="222">
        <f t="shared" si="32"/>
        <v>74648</v>
      </c>
      <c r="AQ130" s="178">
        <v>101</v>
      </c>
      <c r="AR130" s="212">
        <v>0</v>
      </c>
      <c r="AS130" s="203">
        <f t="shared" si="24"/>
        <v>0</v>
      </c>
      <c r="AT130" s="178">
        <v>101</v>
      </c>
      <c r="AU130" s="217">
        <f t="shared" si="25"/>
        <v>13624.8</v>
      </c>
      <c r="AV130" s="217">
        <f t="shared" si="33"/>
        <v>0</v>
      </c>
      <c r="AW130" s="213">
        <v>0</v>
      </c>
      <c r="AY130" s="179">
        <v>400008</v>
      </c>
      <c r="AZ130" s="214" t="s">
        <v>647</v>
      </c>
      <c r="BA130" s="232">
        <v>21420</v>
      </c>
      <c r="BB130" s="266">
        <f t="shared" si="34"/>
        <v>21420</v>
      </c>
      <c r="BC130" s="215">
        <f t="shared" si="21"/>
        <v>4069.8</v>
      </c>
      <c r="BD130" s="215">
        <f t="shared" si="35"/>
        <v>0</v>
      </c>
    </row>
    <row r="131" spans="1:56" s="181" customFormat="1" ht="18.75" customHeight="1">
      <c r="A131" s="178">
        <v>102</v>
      </c>
      <c r="B131" s="179" t="s">
        <v>94</v>
      </c>
      <c r="C131" s="178" t="s">
        <v>369</v>
      </c>
      <c r="D131" s="263">
        <v>32968</v>
      </c>
      <c r="E131" s="263">
        <v>34361</v>
      </c>
      <c r="F131" s="263">
        <v>26334</v>
      </c>
      <c r="G131" s="263">
        <v>29799</v>
      </c>
      <c r="H131" s="263">
        <v>33362</v>
      </c>
      <c r="I131" s="263">
        <v>43904</v>
      </c>
      <c r="J131" s="263">
        <v>33811</v>
      </c>
      <c r="K131" s="263">
        <v>47584</v>
      </c>
      <c r="L131" s="263">
        <v>26010</v>
      </c>
      <c r="M131" s="263">
        <v>23512</v>
      </c>
      <c r="N131" s="263">
        <v>17031</v>
      </c>
      <c r="O131" s="263">
        <v>26010</v>
      </c>
      <c r="P131" s="263">
        <v>40234</v>
      </c>
      <c r="Q131" s="263">
        <v>43358</v>
      </c>
      <c r="R131" s="263">
        <v>27747</v>
      </c>
      <c r="S131" s="263">
        <v>45386</v>
      </c>
      <c r="T131" s="263">
        <v>28467</v>
      </c>
      <c r="U131" s="263">
        <v>38998</v>
      </c>
      <c r="V131" s="263">
        <v>33585</v>
      </c>
      <c r="W131" s="263">
        <v>31485</v>
      </c>
      <c r="X131" s="263">
        <v>43524</v>
      </c>
      <c r="Y131" s="263">
        <v>24503</v>
      </c>
      <c r="Z131" s="263">
        <v>40965</v>
      </c>
      <c r="AA131" s="263">
        <v>39262</v>
      </c>
      <c r="AB131" s="263">
        <v>44333</v>
      </c>
      <c r="AC131" s="263">
        <v>44646</v>
      </c>
      <c r="AD131" s="263">
        <v>32225</v>
      </c>
      <c r="AF131" s="262">
        <f t="shared" si="26"/>
        <v>47584</v>
      </c>
      <c r="AG131" s="262">
        <f t="shared" si="27"/>
        <v>17031</v>
      </c>
      <c r="AH131" s="199">
        <f t="shared" si="28"/>
        <v>13624.8</v>
      </c>
      <c r="AI131" s="209">
        <f t="shared" si="22"/>
        <v>0.42051718271520933</v>
      </c>
      <c r="AJ131" s="199">
        <f t="shared" si="29"/>
        <v>12773.25</v>
      </c>
      <c r="AK131" s="209">
        <f t="shared" si="23"/>
        <v>0.45673485879550868</v>
      </c>
      <c r="AM131" s="210" t="b">
        <f t="shared" si="30"/>
        <v>0</v>
      </c>
      <c r="AN131" s="210" t="b">
        <f t="shared" si="36"/>
        <v>0</v>
      </c>
      <c r="AO131" s="211">
        <f t="shared" si="31"/>
        <v>62</v>
      </c>
      <c r="AP131" s="222">
        <f t="shared" si="32"/>
        <v>74648</v>
      </c>
      <c r="AQ131" s="178">
        <v>102</v>
      </c>
      <c r="AR131" s="212">
        <v>0</v>
      </c>
      <c r="AS131" s="203">
        <f t="shared" si="24"/>
        <v>0</v>
      </c>
      <c r="AT131" s="178">
        <v>102</v>
      </c>
      <c r="AU131" s="217">
        <f t="shared" si="25"/>
        <v>13624.8</v>
      </c>
      <c r="AV131" s="217">
        <f t="shared" si="33"/>
        <v>0</v>
      </c>
      <c r="AW131" s="213">
        <v>0</v>
      </c>
      <c r="AY131" s="179">
        <v>400007</v>
      </c>
      <c r="AZ131" s="214" t="s">
        <v>648</v>
      </c>
      <c r="BA131" s="232">
        <v>21420</v>
      </c>
      <c r="BB131" s="266">
        <f t="shared" si="34"/>
        <v>21420</v>
      </c>
      <c r="BC131" s="215">
        <f t="shared" si="21"/>
        <v>4069.8</v>
      </c>
      <c r="BD131" s="215">
        <f t="shared" si="35"/>
        <v>0</v>
      </c>
    </row>
    <row r="132" spans="1:56" s="181" customFormat="1" ht="18.75" customHeight="1">
      <c r="A132" s="178">
        <v>103</v>
      </c>
      <c r="B132" s="179" t="s">
        <v>389</v>
      </c>
      <c r="C132" s="178" t="s">
        <v>369</v>
      </c>
      <c r="D132" s="263">
        <v>26425</v>
      </c>
      <c r="E132" s="263">
        <v>24325</v>
      </c>
      <c r="F132" s="263">
        <v>15396</v>
      </c>
      <c r="G132" s="263">
        <v>34417</v>
      </c>
      <c r="H132" s="263">
        <v>26741</v>
      </c>
      <c r="I132" s="263">
        <v>39282</v>
      </c>
      <c r="J132" s="263">
        <v>24058</v>
      </c>
      <c r="K132" s="263">
        <v>267504</v>
      </c>
      <c r="L132" s="263">
        <v>103907</v>
      </c>
      <c r="M132" s="263">
        <v>13746</v>
      </c>
      <c r="N132" s="263">
        <v>13166</v>
      </c>
      <c r="O132" s="263">
        <v>18207</v>
      </c>
      <c r="P132" s="263">
        <v>35138</v>
      </c>
      <c r="Q132" s="263">
        <v>38793</v>
      </c>
      <c r="R132" s="263">
        <v>35914</v>
      </c>
      <c r="S132" s="263">
        <v>35632</v>
      </c>
      <c r="T132" s="263">
        <v>28609</v>
      </c>
      <c r="U132" s="263">
        <v>31569</v>
      </c>
      <c r="V132" s="263">
        <v>30048</v>
      </c>
      <c r="W132" s="263">
        <v>26308</v>
      </c>
      <c r="X132" s="263">
        <v>31918</v>
      </c>
      <c r="Y132" s="263">
        <v>23213</v>
      </c>
      <c r="Z132" s="263">
        <v>33162</v>
      </c>
      <c r="AA132" s="263">
        <v>29232</v>
      </c>
      <c r="AB132" s="263">
        <v>39729</v>
      </c>
      <c r="AC132" s="263">
        <v>39947</v>
      </c>
      <c r="AD132" s="263">
        <v>32511</v>
      </c>
      <c r="AF132" s="262">
        <f t="shared" si="26"/>
        <v>267504</v>
      </c>
      <c r="AG132" s="262">
        <f t="shared" si="27"/>
        <v>13166</v>
      </c>
      <c r="AH132" s="199">
        <f t="shared" si="28"/>
        <v>10532.8</v>
      </c>
      <c r="AI132" s="209">
        <f t="shared" si="22"/>
        <v>0.23375527426160347</v>
      </c>
      <c r="AJ132" s="199">
        <f t="shared" si="29"/>
        <v>9874.5</v>
      </c>
      <c r="AK132" s="209">
        <f t="shared" si="23"/>
        <v>0.28164556962025311</v>
      </c>
      <c r="AM132" s="210" t="b">
        <f t="shared" si="30"/>
        <v>0</v>
      </c>
      <c r="AN132" s="210" t="b">
        <f t="shared" si="36"/>
        <v>0</v>
      </c>
      <c r="AO132" s="211">
        <f t="shared" si="31"/>
        <v>62</v>
      </c>
      <c r="AP132" s="222">
        <f t="shared" si="32"/>
        <v>74648</v>
      </c>
      <c r="AQ132" s="178">
        <v>103</v>
      </c>
      <c r="AR132" s="212">
        <v>0</v>
      </c>
      <c r="AS132" s="203">
        <f t="shared" si="24"/>
        <v>0</v>
      </c>
      <c r="AT132" s="178">
        <v>103</v>
      </c>
      <c r="AU132" s="217">
        <f t="shared" si="25"/>
        <v>10532.8</v>
      </c>
      <c r="AV132" s="217">
        <f t="shared" si="33"/>
        <v>0</v>
      </c>
      <c r="AW132" s="213">
        <v>0</v>
      </c>
      <c r="AY132" s="179" t="s">
        <v>717</v>
      </c>
      <c r="AZ132" s="214" t="s">
        <v>718</v>
      </c>
      <c r="BA132" s="232">
        <v>12840</v>
      </c>
      <c r="BB132" s="266">
        <f t="shared" si="34"/>
        <v>12840</v>
      </c>
      <c r="BC132" s="215">
        <f t="shared" si="21"/>
        <v>2439.6</v>
      </c>
      <c r="BD132" s="215">
        <f t="shared" si="35"/>
        <v>0</v>
      </c>
    </row>
    <row r="133" spans="1:56" s="181" customFormat="1" ht="18.75" customHeight="1">
      <c r="A133" s="178">
        <v>104</v>
      </c>
      <c r="B133" s="179" t="s">
        <v>95</v>
      </c>
      <c r="C133" s="178" t="s">
        <v>369</v>
      </c>
      <c r="D133" s="263">
        <v>81367</v>
      </c>
      <c r="E133" s="263">
        <v>82246</v>
      </c>
      <c r="F133" s="263">
        <v>40782</v>
      </c>
      <c r="G133" s="263">
        <v>87068</v>
      </c>
      <c r="H133" s="263">
        <v>80406</v>
      </c>
      <c r="I133" s="263">
        <v>150572</v>
      </c>
      <c r="J133" s="263">
        <v>115741</v>
      </c>
      <c r="K133" s="263">
        <v>148698</v>
      </c>
      <c r="L133" s="263">
        <v>110539</v>
      </c>
      <c r="M133" s="263">
        <v>42837</v>
      </c>
      <c r="N133" s="263">
        <v>45693</v>
      </c>
      <c r="O133" s="263">
        <v>88562</v>
      </c>
      <c r="P133" s="263">
        <v>119511</v>
      </c>
      <c r="Q133" s="263">
        <v>148697</v>
      </c>
      <c r="R133" s="263">
        <v>97468</v>
      </c>
      <c r="S133" s="263">
        <v>165678</v>
      </c>
      <c r="T133" s="263">
        <v>114297</v>
      </c>
      <c r="U133" s="263">
        <v>133522</v>
      </c>
      <c r="V133" s="263">
        <v>115178</v>
      </c>
      <c r="W133" s="263">
        <v>100590</v>
      </c>
      <c r="X133" s="263">
        <v>92467</v>
      </c>
      <c r="Y133" s="263">
        <v>88471</v>
      </c>
      <c r="Z133" s="263">
        <v>126794</v>
      </c>
      <c r="AA133" s="263">
        <v>95591</v>
      </c>
      <c r="AB133" s="263">
        <v>153024</v>
      </c>
      <c r="AC133" s="263">
        <v>153115</v>
      </c>
      <c r="AD133" s="263">
        <v>116991</v>
      </c>
      <c r="AF133" s="262">
        <f t="shared" si="26"/>
        <v>165678</v>
      </c>
      <c r="AG133" s="262">
        <f t="shared" si="27"/>
        <v>40782</v>
      </c>
      <c r="AH133" s="199">
        <f t="shared" si="28"/>
        <v>32625.599999999999</v>
      </c>
      <c r="AI133" s="209">
        <f t="shared" si="22"/>
        <v>0.2383780376777086</v>
      </c>
      <c r="AJ133" s="199">
        <f t="shared" si="29"/>
        <v>30586.5</v>
      </c>
      <c r="AK133" s="209">
        <f t="shared" si="23"/>
        <v>0.28597941032285179</v>
      </c>
      <c r="AM133" s="210" t="b">
        <f t="shared" si="30"/>
        <v>0</v>
      </c>
      <c r="AN133" s="210" t="b">
        <f t="shared" si="36"/>
        <v>0</v>
      </c>
      <c r="AO133" s="211">
        <f t="shared" si="31"/>
        <v>62</v>
      </c>
      <c r="AP133" s="222">
        <f t="shared" si="32"/>
        <v>74648</v>
      </c>
      <c r="AQ133" s="178">
        <v>104</v>
      </c>
      <c r="AR133" s="212">
        <v>0</v>
      </c>
      <c r="AS133" s="203">
        <f t="shared" si="24"/>
        <v>0</v>
      </c>
      <c r="AT133" s="178">
        <v>104</v>
      </c>
      <c r="AU133" s="217">
        <f t="shared" si="25"/>
        <v>32625.599999999999</v>
      </c>
      <c r="AV133" s="217">
        <f t="shared" si="33"/>
        <v>0</v>
      </c>
      <c r="AW133" s="213">
        <v>0</v>
      </c>
      <c r="AY133" s="179">
        <v>210003</v>
      </c>
      <c r="AZ133" s="214" t="s">
        <v>649</v>
      </c>
      <c r="BA133" s="232">
        <v>35800</v>
      </c>
      <c r="BB133" s="266">
        <f t="shared" si="34"/>
        <v>35800</v>
      </c>
      <c r="BC133" s="215">
        <f t="shared" si="21"/>
        <v>6802</v>
      </c>
      <c r="BD133" s="215">
        <f t="shared" si="35"/>
        <v>0</v>
      </c>
    </row>
    <row r="134" spans="1:56" s="181" customFormat="1" ht="18.75" customHeight="1">
      <c r="A134" s="178">
        <v>105</v>
      </c>
      <c r="B134" s="179" t="s">
        <v>96</v>
      </c>
      <c r="C134" s="178" t="s">
        <v>369</v>
      </c>
      <c r="D134" s="263">
        <v>94595</v>
      </c>
      <c r="E134" s="263">
        <v>98076</v>
      </c>
      <c r="F134" s="263">
        <v>53527</v>
      </c>
      <c r="G134" s="263">
        <v>91166</v>
      </c>
      <c r="H134" s="263">
        <v>95726</v>
      </c>
      <c r="I134" s="263">
        <v>171352</v>
      </c>
      <c r="J134" s="263">
        <v>140449</v>
      </c>
      <c r="K134" s="263">
        <v>148623</v>
      </c>
      <c r="L134" s="263">
        <v>827</v>
      </c>
      <c r="M134" s="263">
        <v>53553</v>
      </c>
      <c r="N134" s="263">
        <v>45693</v>
      </c>
      <c r="O134" s="263">
        <v>94934</v>
      </c>
      <c r="P134" s="263">
        <v>125494</v>
      </c>
      <c r="Q134" s="263">
        <v>169219</v>
      </c>
      <c r="R134" s="263">
        <v>146844</v>
      </c>
      <c r="S134" s="263">
        <v>196109</v>
      </c>
      <c r="T134" s="263">
        <v>121592</v>
      </c>
      <c r="U134" s="263">
        <v>151950</v>
      </c>
      <c r="V134" s="263">
        <v>131076</v>
      </c>
      <c r="W134" s="263">
        <v>120081</v>
      </c>
      <c r="X134" s="263">
        <v>94980</v>
      </c>
      <c r="Y134" s="263">
        <v>95584</v>
      </c>
      <c r="Z134" s="263">
        <v>156055</v>
      </c>
      <c r="AA134" s="263">
        <v>112461</v>
      </c>
      <c r="AB134" s="263">
        <v>174144</v>
      </c>
      <c r="AC134" s="263">
        <v>174248</v>
      </c>
      <c r="AD134" s="263">
        <v>140757</v>
      </c>
      <c r="AF134" s="262">
        <f t="shared" si="26"/>
        <v>196109</v>
      </c>
      <c r="AG134" s="262">
        <f t="shared" si="27"/>
        <v>827</v>
      </c>
      <c r="AH134" s="199">
        <f t="shared" si="28"/>
        <v>661.6</v>
      </c>
      <c r="AI134" s="209">
        <f t="shared" si="22"/>
        <v>0.98764588351726323</v>
      </c>
      <c r="AJ134" s="199">
        <f t="shared" si="29"/>
        <v>620.25</v>
      </c>
      <c r="AK134" s="209">
        <f t="shared" si="23"/>
        <v>0.98841801579743427</v>
      </c>
      <c r="AM134" s="210" t="b">
        <f t="shared" si="30"/>
        <v>0</v>
      </c>
      <c r="AN134" s="210" t="b">
        <f t="shared" si="36"/>
        <v>0</v>
      </c>
      <c r="AO134" s="211">
        <f t="shared" si="31"/>
        <v>62</v>
      </c>
      <c r="AP134" s="222">
        <f t="shared" si="32"/>
        <v>74648</v>
      </c>
      <c r="AQ134" s="178">
        <v>105</v>
      </c>
      <c r="AR134" s="212">
        <v>0</v>
      </c>
      <c r="AS134" s="203">
        <f t="shared" si="24"/>
        <v>0</v>
      </c>
      <c r="AT134" s="178">
        <v>105</v>
      </c>
      <c r="AU134" s="217">
        <f t="shared" si="25"/>
        <v>661.6</v>
      </c>
      <c r="AV134" s="217">
        <f t="shared" si="33"/>
        <v>0</v>
      </c>
      <c r="AW134" s="213">
        <v>0</v>
      </c>
      <c r="AY134" s="179">
        <v>210004</v>
      </c>
      <c r="AZ134" s="214" t="s">
        <v>650</v>
      </c>
      <c r="BA134" s="232">
        <v>43240</v>
      </c>
      <c r="BB134" s="266">
        <f t="shared" si="34"/>
        <v>43240</v>
      </c>
      <c r="BC134" s="215">
        <f t="shared" si="21"/>
        <v>8215.6</v>
      </c>
      <c r="BD134" s="215">
        <f t="shared" si="35"/>
        <v>0</v>
      </c>
    </row>
    <row r="135" spans="1:56" s="181" customFormat="1" ht="18.75" customHeight="1">
      <c r="A135" s="178">
        <v>106</v>
      </c>
      <c r="B135" s="179" t="s">
        <v>390</v>
      </c>
      <c r="C135" s="178" t="s">
        <v>369</v>
      </c>
      <c r="D135" s="263">
        <v>1486</v>
      </c>
      <c r="E135" s="263">
        <v>1423</v>
      </c>
      <c r="F135" s="263">
        <v>830</v>
      </c>
      <c r="G135" s="263">
        <v>756</v>
      </c>
      <c r="H135" s="263">
        <v>1470</v>
      </c>
      <c r="I135" s="263">
        <v>1586</v>
      </c>
      <c r="J135" s="263">
        <v>1430</v>
      </c>
      <c r="K135" s="263">
        <v>16248</v>
      </c>
      <c r="L135" s="263">
        <v>827</v>
      </c>
      <c r="M135" s="263">
        <v>742</v>
      </c>
      <c r="N135" s="263">
        <v>628</v>
      </c>
      <c r="O135" s="263">
        <v>1170</v>
      </c>
      <c r="P135" s="263">
        <v>1292</v>
      </c>
      <c r="Q135" s="263">
        <v>1566</v>
      </c>
      <c r="R135" s="263">
        <v>1069</v>
      </c>
      <c r="S135" s="263">
        <v>1430</v>
      </c>
      <c r="T135" s="263">
        <v>992</v>
      </c>
      <c r="U135" s="263">
        <v>1404</v>
      </c>
      <c r="V135" s="263">
        <v>1214</v>
      </c>
      <c r="W135" s="263">
        <v>1030</v>
      </c>
      <c r="X135" s="263">
        <v>929</v>
      </c>
      <c r="Y135" s="263">
        <v>878</v>
      </c>
      <c r="Z135" s="263">
        <v>1310</v>
      </c>
      <c r="AA135" s="263">
        <v>1393</v>
      </c>
      <c r="AB135" s="263">
        <v>1599</v>
      </c>
      <c r="AC135" s="263">
        <v>1613</v>
      </c>
      <c r="AD135" s="263">
        <v>1255</v>
      </c>
      <c r="AF135" s="262">
        <f t="shared" si="26"/>
        <v>16248</v>
      </c>
      <c r="AG135" s="262">
        <f t="shared" si="27"/>
        <v>628</v>
      </c>
      <c r="AH135" s="199">
        <f t="shared" si="28"/>
        <v>502.4</v>
      </c>
      <c r="AI135" s="209">
        <f t="shared" si="22"/>
        <v>0.32291105121293806</v>
      </c>
      <c r="AJ135" s="199">
        <f t="shared" si="29"/>
        <v>471</v>
      </c>
      <c r="AK135" s="209">
        <f t="shared" si="23"/>
        <v>0.36522911051212936</v>
      </c>
      <c r="AM135" s="210" t="b">
        <f t="shared" si="30"/>
        <v>0</v>
      </c>
      <c r="AN135" s="210" t="b">
        <f t="shared" si="36"/>
        <v>0</v>
      </c>
      <c r="AO135" s="211">
        <f t="shared" si="31"/>
        <v>62</v>
      </c>
      <c r="AP135" s="222">
        <f t="shared" si="32"/>
        <v>74648</v>
      </c>
      <c r="AQ135" s="178">
        <v>106</v>
      </c>
      <c r="AR135" s="212">
        <v>0</v>
      </c>
      <c r="AS135" s="203">
        <f t="shared" si="24"/>
        <v>0</v>
      </c>
      <c r="AT135" s="178">
        <v>106</v>
      </c>
      <c r="AU135" s="217">
        <f t="shared" si="25"/>
        <v>502.4</v>
      </c>
      <c r="AV135" s="217">
        <f t="shared" si="33"/>
        <v>0</v>
      </c>
      <c r="AW135" s="213">
        <v>0</v>
      </c>
      <c r="AY135" s="179">
        <v>190001</v>
      </c>
      <c r="AZ135" s="214" t="s">
        <v>651</v>
      </c>
      <c r="BA135" s="232">
        <v>660</v>
      </c>
      <c r="BB135" s="266">
        <f t="shared" si="34"/>
        <v>660</v>
      </c>
      <c r="BC135" s="215">
        <f t="shared" si="21"/>
        <v>125.4</v>
      </c>
      <c r="BD135" s="215">
        <f t="shared" si="35"/>
        <v>0</v>
      </c>
    </row>
    <row r="136" spans="1:56" s="181" customFormat="1" ht="18.75" customHeight="1">
      <c r="A136" s="178">
        <v>107</v>
      </c>
      <c r="B136" s="179" t="s">
        <v>391</v>
      </c>
      <c r="C136" s="178" t="s">
        <v>369</v>
      </c>
      <c r="D136" s="263">
        <v>1534</v>
      </c>
      <c r="E136" s="263">
        <v>1538</v>
      </c>
      <c r="F136" s="263">
        <v>889</v>
      </c>
      <c r="G136" s="263">
        <v>1430</v>
      </c>
      <c r="H136" s="263">
        <v>1552</v>
      </c>
      <c r="I136" s="263">
        <v>1826</v>
      </c>
      <c r="J136" s="263">
        <v>1496</v>
      </c>
      <c r="K136" s="263">
        <v>15225</v>
      </c>
      <c r="L136" s="263">
        <v>827</v>
      </c>
      <c r="M136" s="263">
        <v>793</v>
      </c>
      <c r="N136" s="263">
        <v>730</v>
      </c>
      <c r="O136" s="263">
        <v>1300</v>
      </c>
      <c r="P136" s="263">
        <v>1553</v>
      </c>
      <c r="Q136" s="263">
        <v>1805</v>
      </c>
      <c r="R136" s="263">
        <v>1495</v>
      </c>
      <c r="S136" s="263">
        <v>1560</v>
      </c>
      <c r="T136" s="263">
        <v>1199</v>
      </c>
      <c r="U136" s="263">
        <v>1593</v>
      </c>
      <c r="V136" s="263">
        <v>1398</v>
      </c>
      <c r="W136" s="263">
        <v>1322</v>
      </c>
      <c r="X136" s="263">
        <v>1044</v>
      </c>
      <c r="Y136" s="263">
        <v>1031</v>
      </c>
      <c r="Z136" s="263">
        <v>1445</v>
      </c>
      <c r="AA136" s="263">
        <v>1433</v>
      </c>
      <c r="AB136" s="263">
        <v>1846</v>
      </c>
      <c r="AC136" s="263">
        <v>1858</v>
      </c>
      <c r="AD136" s="263">
        <v>1378</v>
      </c>
      <c r="AF136" s="262">
        <f t="shared" si="26"/>
        <v>15225</v>
      </c>
      <c r="AG136" s="262">
        <f t="shared" si="27"/>
        <v>730</v>
      </c>
      <c r="AH136" s="199">
        <f t="shared" si="28"/>
        <v>584</v>
      </c>
      <c r="AI136" s="209">
        <f t="shared" si="22"/>
        <v>0.2635561160151324</v>
      </c>
      <c r="AJ136" s="199">
        <f t="shared" si="29"/>
        <v>547.5</v>
      </c>
      <c r="AK136" s="209">
        <f t="shared" si="23"/>
        <v>0.30958385876418659</v>
      </c>
      <c r="AM136" s="210" t="b">
        <f t="shared" si="30"/>
        <v>0</v>
      </c>
      <c r="AN136" s="210" t="b">
        <f t="shared" si="36"/>
        <v>0</v>
      </c>
      <c r="AO136" s="211">
        <f t="shared" si="31"/>
        <v>62</v>
      </c>
      <c r="AP136" s="222">
        <f t="shared" si="32"/>
        <v>74648</v>
      </c>
      <c r="AQ136" s="178">
        <v>107</v>
      </c>
      <c r="AR136" s="212">
        <v>0</v>
      </c>
      <c r="AS136" s="203">
        <f t="shared" si="24"/>
        <v>0</v>
      </c>
      <c r="AT136" s="178">
        <v>107</v>
      </c>
      <c r="AU136" s="217">
        <f t="shared" si="25"/>
        <v>584</v>
      </c>
      <c r="AV136" s="217">
        <f t="shared" si="33"/>
        <v>0</v>
      </c>
      <c r="AW136" s="213">
        <v>0</v>
      </c>
      <c r="AY136" s="179">
        <v>190007</v>
      </c>
      <c r="AZ136" s="214" t="s">
        <v>652</v>
      </c>
      <c r="BA136" s="232">
        <v>720</v>
      </c>
      <c r="BB136" s="266">
        <f t="shared" si="34"/>
        <v>720</v>
      </c>
      <c r="BC136" s="215">
        <f t="shared" si="21"/>
        <v>136.80000000000001</v>
      </c>
      <c r="BD136" s="215">
        <f t="shared" si="35"/>
        <v>0</v>
      </c>
    </row>
    <row r="137" spans="1:56" s="181" customFormat="1" ht="18.75" customHeight="1">
      <c r="A137" s="178">
        <v>108</v>
      </c>
      <c r="B137" s="179" t="s">
        <v>392</v>
      </c>
      <c r="C137" s="178" t="s">
        <v>369</v>
      </c>
      <c r="D137" s="263">
        <v>1534</v>
      </c>
      <c r="E137" s="263">
        <v>1538</v>
      </c>
      <c r="F137" s="263">
        <v>889</v>
      </c>
      <c r="G137" s="263">
        <v>1430</v>
      </c>
      <c r="H137" s="263">
        <v>1552</v>
      </c>
      <c r="I137" s="263">
        <v>1826</v>
      </c>
      <c r="J137" s="263">
        <v>1496</v>
      </c>
      <c r="K137" s="263">
        <v>16248</v>
      </c>
      <c r="L137" s="263">
        <v>827</v>
      </c>
      <c r="M137" s="263">
        <v>793</v>
      </c>
      <c r="N137" s="263">
        <v>761</v>
      </c>
      <c r="O137" s="263">
        <v>1300</v>
      </c>
      <c r="P137" s="263">
        <v>1553</v>
      </c>
      <c r="Q137" s="263">
        <v>1805</v>
      </c>
      <c r="R137" s="263">
        <v>1495</v>
      </c>
      <c r="S137" s="263">
        <v>1560</v>
      </c>
      <c r="T137" s="263">
        <v>1199</v>
      </c>
      <c r="U137" s="263">
        <v>1593</v>
      </c>
      <c r="V137" s="263">
        <v>1398</v>
      </c>
      <c r="W137" s="263">
        <v>1322</v>
      </c>
      <c r="X137" s="263">
        <v>1044</v>
      </c>
      <c r="Y137" s="263">
        <v>1031</v>
      </c>
      <c r="Z137" s="263">
        <v>1445</v>
      </c>
      <c r="AA137" s="263">
        <v>1433</v>
      </c>
      <c r="AB137" s="263">
        <v>1846</v>
      </c>
      <c r="AC137" s="263">
        <v>1858</v>
      </c>
      <c r="AD137" s="263">
        <v>1379</v>
      </c>
      <c r="AF137" s="262">
        <f t="shared" si="26"/>
        <v>16248</v>
      </c>
      <c r="AG137" s="262">
        <f t="shared" si="27"/>
        <v>761</v>
      </c>
      <c r="AH137" s="199">
        <f t="shared" si="28"/>
        <v>608.79999999999995</v>
      </c>
      <c r="AI137" s="209">
        <f t="shared" si="22"/>
        <v>0.23228247162673399</v>
      </c>
      <c r="AJ137" s="199">
        <f t="shared" si="29"/>
        <v>570.75</v>
      </c>
      <c r="AK137" s="209">
        <f t="shared" si="23"/>
        <v>0.28026481715006302</v>
      </c>
      <c r="AM137" s="210" t="b">
        <f t="shared" si="30"/>
        <v>0</v>
      </c>
      <c r="AN137" s="210" t="b">
        <f t="shared" si="36"/>
        <v>0</v>
      </c>
      <c r="AO137" s="211">
        <f t="shared" si="31"/>
        <v>62</v>
      </c>
      <c r="AP137" s="222">
        <f t="shared" si="32"/>
        <v>74648</v>
      </c>
      <c r="AQ137" s="178">
        <v>108</v>
      </c>
      <c r="AR137" s="212">
        <v>0</v>
      </c>
      <c r="AS137" s="203">
        <f t="shared" si="24"/>
        <v>0</v>
      </c>
      <c r="AT137" s="178">
        <v>108</v>
      </c>
      <c r="AU137" s="217">
        <f t="shared" si="25"/>
        <v>608.79999999999995</v>
      </c>
      <c r="AV137" s="217">
        <f t="shared" si="33"/>
        <v>0</v>
      </c>
      <c r="AW137" s="213">
        <v>0</v>
      </c>
      <c r="AY137" s="179">
        <v>190004</v>
      </c>
      <c r="AZ137" s="214" t="s">
        <v>653</v>
      </c>
      <c r="BA137" s="232">
        <v>720</v>
      </c>
      <c r="BB137" s="266">
        <f t="shared" si="34"/>
        <v>720</v>
      </c>
      <c r="BC137" s="215">
        <f t="shared" si="21"/>
        <v>136.80000000000001</v>
      </c>
      <c r="BD137" s="215">
        <f t="shared" si="35"/>
        <v>0</v>
      </c>
    </row>
    <row r="138" spans="1:56" s="181" customFormat="1" ht="18.75" customHeight="1">
      <c r="A138" s="178">
        <v>109</v>
      </c>
      <c r="B138" s="179" t="s">
        <v>393</v>
      </c>
      <c r="C138" s="178" t="s">
        <v>369</v>
      </c>
      <c r="D138" s="263">
        <v>1761</v>
      </c>
      <c r="E138" s="263">
        <v>1580</v>
      </c>
      <c r="F138" s="263">
        <v>889</v>
      </c>
      <c r="G138" s="263">
        <v>1097</v>
      </c>
      <c r="H138" s="263">
        <v>1782</v>
      </c>
      <c r="I138" s="263">
        <v>1863</v>
      </c>
      <c r="J138" s="263">
        <v>1625</v>
      </c>
      <c r="K138" s="263">
        <v>15225</v>
      </c>
      <c r="L138" s="263">
        <v>827</v>
      </c>
      <c r="M138" s="263">
        <v>793</v>
      </c>
      <c r="N138" s="263">
        <v>537</v>
      </c>
      <c r="O138" s="263">
        <v>1300</v>
      </c>
      <c r="P138" s="263">
        <v>1692</v>
      </c>
      <c r="Q138" s="263">
        <v>1841</v>
      </c>
      <c r="R138" s="263">
        <v>1470</v>
      </c>
      <c r="S138" s="263">
        <v>1692</v>
      </c>
      <c r="T138" s="263">
        <v>1199</v>
      </c>
      <c r="U138" s="263">
        <v>1655</v>
      </c>
      <c r="V138" s="263">
        <v>1427</v>
      </c>
      <c r="W138" s="263">
        <v>1276</v>
      </c>
      <c r="X138" s="263">
        <v>1393</v>
      </c>
      <c r="Y138" s="263">
        <v>1031</v>
      </c>
      <c r="Z138" s="263">
        <v>1445</v>
      </c>
      <c r="AA138" s="263">
        <v>1564</v>
      </c>
      <c r="AB138" s="263">
        <v>1885</v>
      </c>
      <c r="AC138" s="263">
        <v>1896</v>
      </c>
      <c r="AD138" s="263">
        <v>1391</v>
      </c>
      <c r="AF138" s="262">
        <f t="shared" si="26"/>
        <v>15225</v>
      </c>
      <c r="AG138" s="262">
        <f t="shared" si="27"/>
        <v>537</v>
      </c>
      <c r="AH138" s="199">
        <f t="shared" si="28"/>
        <v>429.6</v>
      </c>
      <c r="AI138" s="209">
        <f t="shared" si="22"/>
        <v>0.45825977301387133</v>
      </c>
      <c r="AJ138" s="199">
        <f t="shared" si="29"/>
        <v>402.75</v>
      </c>
      <c r="AK138" s="209">
        <f t="shared" si="23"/>
        <v>0.49211853720050447</v>
      </c>
      <c r="AM138" s="210" t="b">
        <f t="shared" si="30"/>
        <v>0</v>
      </c>
      <c r="AN138" s="210" t="b">
        <f t="shared" si="36"/>
        <v>0</v>
      </c>
      <c r="AO138" s="211">
        <f t="shared" si="31"/>
        <v>62</v>
      </c>
      <c r="AP138" s="222">
        <f t="shared" si="32"/>
        <v>74648</v>
      </c>
      <c r="AQ138" s="178">
        <v>109</v>
      </c>
      <c r="AR138" s="212">
        <v>0</v>
      </c>
      <c r="AS138" s="203">
        <f t="shared" si="24"/>
        <v>0</v>
      </c>
      <c r="AT138" s="178">
        <v>109</v>
      </c>
      <c r="AU138" s="217">
        <f t="shared" si="25"/>
        <v>429.6</v>
      </c>
      <c r="AV138" s="217">
        <f t="shared" si="33"/>
        <v>0</v>
      </c>
      <c r="AW138" s="213">
        <v>0</v>
      </c>
      <c r="AY138" s="179">
        <v>190006</v>
      </c>
      <c r="AZ138" s="214" t="s">
        <v>654</v>
      </c>
      <c r="BA138" s="232">
        <v>720</v>
      </c>
      <c r="BB138" s="266">
        <f t="shared" si="34"/>
        <v>720</v>
      </c>
      <c r="BC138" s="215">
        <f t="shared" si="21"/>
        <v>136.80000000000001</v>
      </c>
      <c r="BD138" s="215">
        <f t="shared" si="35"/>
        <v>0</v>
      </c>
    </row>
    <row r="139" spans="1:56" s="181" customFormat="1" ht="18.75" customHeight="1">
      <c r="A139" s="178">
        <v>110</v>
      </c>
      <c r="B139" s="179" t="s">
        <v>394</v>
      </c>
      <c r="C139" s="178" t="s">
        <v>369</v>
      </c>
      <c r="D139" s="263">
        <v>1552</v>
      </c>
      <c r="E139" s="263">
        <v>1538</v>
      </c>
      <c r="F139" s="263">
        <v>889</v>
      </c>
      <c r="G139" s="263">
        <v>1430</v>
      </c>
      <c r="H139" s="263">
        <v>1534</v>
      </c>
      <c r="I139" s="263">
        <v>1826</v>
      </c>
      <c r="J139" s="263">
        <v>1496</v>
      </c>
      <c r="K139" s="263">
        <v>16248</v>
      </c>
      <c r="L139" s="263">
        <v>827</v>
      </c>
      <c r="M139" s="263">
        <v>793</v>
      </c>
      <c r="N139" s="263">
        <v>919</v>
      </c>
      <c r="O139" s="263">
        <v>1300</v>
      </c>
      <c r="P139" s="263">
        <v>1553</v>
      </c>
      <c r="Q139" s="263">
        <v>1805</v>
      </c>
      <c r="R139" s="263">
        <v>1495</v>
      </c>
      <c r="S139" s="263">
        <v>1560</v>
      </c>
      <c r="T139" s="263">
        <v>1199</v>
      </c>
      <c r="U139" s="263">
        <v>1593</v>
      </c>
      <c r="V139" s="263">
        <v>1398</v>
      </c>
      <c r="W139" s="263">
        <v>1322</v>
      </c>
      <c r="X139" s="263">
        <v>1044</v>
      </c>
      <c r="Y139" s="263">
        <v>1031</v>
      </c>
      <c r="Z139" s="263">
        <v>1445</v>
      </c>
      <c r="AA139" s="263">
        <v>1433</v>
      </c>
      <c r="AB139" s="263">
        <v>1846</v>
      </c>
      <c r="AC139" s="263">
        <v>1858</v>
      </c>
      <c r="AD139" s="263">
        <v>1379</v>
      </c>
      <c r="AF139" s="262">
        <f t="shared" si="26"/>
        <v>16248</v>
      </c>
      <c r="AG139" s="262">
        <f t="shared" si="27"/>
        <v>793</v>
      </c>
      <c r="AH139" s="199">
        <f t="shared" si="28"/>
        <v>634.4</v>
      </c>
      <c r="AI139" s="209">
        <f t="shared" si="22"/>
        <v>0.20000000000000007</v>
      </c>
      <c r="AJ139" s="199">
        <f t="shared" si="29"/>
        <v>594.75</v>
      </c>
      <c r="AK139" s="209">
        <f t="shared" si="23"/>
        <v>0.25</v>
      </c>
      <c r="AM139" s="210" t="b">
        <f t="shared" si="30"/>
        <v>0</v>
      </c>
      <c r="AN139" s="210" t="b">
        <f t="shared" si="36"/>
        <v>0</v>
      </c>
      <c r="AO139" s="211">
        <f t="shared" si="31"/>
        <v>62</v>
      </c>
      <c r="AP139" s="222">
        <f t="shared" si="32"/>
        <v>74648</v>
      </c>
      <c r="AQ139" s="178">
        <v>110</v>
      </c>
      <c r="AR139" s="212">
        <v>0</v>
      </c>
      <c r="AS139" s="203">
        <f t="shared" si="24"/>
        <v>0</v>
      </c>
      <c r="AT139" s="178">
        <v>110</v>
      </c>
      <c r="AU139" s="217">
        <f t="shared" si="25"/>
        <v>634.4</v>
      </c>
      <c r="AV139" s="217">
        <f t="shared" si="33"/>
        <v>0</v>
      </c>
      <c r="AW139" s="213">
        <v>0</v>
      </c>
      <c r="AY139" s="179">
        <v>190003</v>
      </c>
      <c r="AZ139" s="214" t="s">
        <v>655</v>
      </c>
      <c r="BA139" s="232">
        <v>720</v>
      </c>
      <c r="BB139" s="266">
        <f t="shared" si="34"/>
        <v>720</v>
      </c>
      <c r="BC139" s="215">
        <f t="shared" si="21"/>
        <v>136.80000000000001</v>
      </c>
      <c r="BD139" s="215">
        <f t="shared" si="35"/>
        <v>0</v>
      </c>
    </row>
    <row r="140" spans="1:56" s="181" customFormat="1" ht="18.75" customHeight="1">
      <c r="A140" s="178">
        <v>111</v>
      </c>
      <c r="B140" s="179" t="s">
        <v>395</v>
      </c>
      <c r="C140" s="178" t="s">
        <v>369</v>
      </c>
      <c r="D140" s="263">
        <v>1552</v>
      </c>
      <c r="E140" s="263">
        <v>1677</v>
      </c>
      <c r="F140" s="263">
        <v>889</v>
      </c>
      <c r="G140" s="263">
        <v>1430</v>
      </c>
      <c r="H140" s="263">
        <v>1534</v>
      </c>
      <c r="I140" s="263">
        <v>1826</v>
      </c>
      <c r="J140" s="263">
        <v>1496</v>
      </c>
      <c r="K140" s="263">
        <v>15225</v>
      </c>
      <c r="L140" s="263">
        <v>827</v>
      </c>
      <c r="M140" s="263">
        <v>793</v>
      </c>
      <c r="N140" s="263">
        <v>827</v>
      </c>
      <c r="O140" s="263">
        <v>1300</v>
      </c>
      <c r="P140" s="263">
        <v>1553</v>
      </c>
      <c r="Q140" s="263">
        <v>1805</v>
      </c>
      <c r="R140" s="263">
        <v>1495</v>
      </c>
      <c r="S140" s="263">
        <v>1560</v>
      </c>
      <c r="T140" s="263">
        <v>1199</v>
      </c>
      <c r="U140" s="263">
        <v>1593</v>
      </c>
      <c r="V140" s="263">
        <v>1398</v>
      </c>
      <c r="W140" s="263">
        <v>1322</v>
      </c>
      <c r="X140" s="263">
        <v>1044</v>
      </c>
      <c r="Y140" s="263">
        <v>968</v>
      </c>
      <c r="Z140" s="263">
        <v>1445</v>
      </c>
      <c r="AA140" s="263">
        <v>1433</v>
      </c>
      <c r="AB140" s="263">
        <v>1846</v>
      </c>
      <c r="AC140" s="263">
        <v>1858</v>
      </c>
      <c r="AD140" s="263">
        <v>1352</v>
      </c>
      <c r="AF140" s="262">
        <f t="shared" si="26"/>
        <v>15225</v>
      </c>
      <c r="AG140" s="262">
        <f t="shared" si="27"/>
        <v>793</v>
      </c>
      <c r="AH140" s="199">
        <f t="shared" si="28"/>
        <v>634.4</v>
      </c>
      <c r="AI140" s="209">
        <f t="shared" si="22"/>
        <v>0.20000000000000007</v>
      </c>
      <c r="AJ140" s="199">
        <f t="shared" si="29"/>
        <v>594.75</v>
      </c>
      <c r="AK140" s="209">
        <f t="shared" si="23"/>
        <v>0.25</v>
      </c>
      <c r="AM140" s="210" t="b">
        <f t="shared" si="30"/>
        <v>0</v>
      </c>
      <c r="AN140" s="210" t="b">
        <f t="shared" si="36"/>
        <v>0</v>
      </c>
      <c r="AO140" s="211">
        <f t="shared" si="31"/>
        <v>62</v>
      </c>
      <c r="AP140" s="222">
        <f t="shared" si="32"/>
        <v>74648</v>
      </c>
      <c r="AQ140" s="178">
        <v>111</v>
      </c>
      <c r="AR140" s="212">
        <v>0</v>
      </c>
      <c r="AS140" s="203">
        <f t="shared" si="24"/>
        <v>0</v>
      </c>
      <c r="AT140" s="178">
        <v>111</v>
      </c>
      <c r="AU140" s="217">
        <f t="shared" si="25"/>
        <v>634.4</v>
      </c>
      <c r="AV140" s="217">
        <f t="shared" si="33"/>
        <v>0</v>
      </c>
      <c r="AW140" s="213">
        <v>0</v>
      </c>
      <c r="AY140" s="179">
        <v>190002</v>
      </c>
      <c r="AZ140" s="214" t="s">
        <v>656</v>
      </c>
      <c r="BA140" s="232">
        <v>720</v>
      </c>
      <c r="BB140" s="266">
        <f t="shared" si="34"/>
        <v>720</v>
      </c>
      <c r="BC140" s="215">
        <f t="shared" si="21"/>
        <v>136.80000000000001</v>
      </c>
      <c r="BD140" s="215">
        <f t="shared" si="35"/>
        <v>0</v>
      </c>
    </row>
    <row r="141" spans="1:56" s="181" customFormat="1" ht="18.75" customHeight="1">
      <c r="A141" s="178">
        <v>112</v>
      </c>
      <c r="B141" s="179" t="s">
        <v>396</v>
      </c>
      <c r="C141" s="178" t="s">
        <v>369</v>
      </c>
      <c r="D141" s="263">
        <v>2760</v>
      </c>
      <c r="E141" s="263">
        <v>3954</v>
      </c>
      <c r="F141" s="263">
        <v>1806</v>
      </c>
      <c r="G141" s="263">
        <v>2564</v>
      </c>
      <c r="H141" s="263">
        <v>2727</v>
      </c>
      <c r="I141" s="263">
        <v>3249</v>
      </c>
      <c r="J141" s="263">
        <v>2731</v>
      </c>
      <c r="K141" s="263">
        <v>31623</v>
      </c>
      <c r="L141" s="263">
        <v>1404</v>
      </c>
      <c r="M141" s="263">
        <v>1613</v>
      </c>
      <c r="N141" s="263">
        <v>1767</v>
      </c>
      <c r="O141" s="263">
        <v>2731</v>
      </c>
      <c r="P141" s="263">
        <v>3818</v>
      </c>
      <c r="Q141" s="263">
        <v>3209</v>
      </c>
      <c r="R141" s="263">
        <v>2674</v>
      </c>
      <c r="S141" s="263">
        <v>3381</v>
      </c>
      <c r="T141" s="263">
        <v>1774</v>
      </c>
      <c r="U141" s="263">
        <v>4377</v>
      </c>
      <c r="V141" s="263">
        <v>2485</v>
      </c>
      <c r="W141" s="263">
        <v>2652</v>
      </c>
      <c r="X141" s="263">
        <v>3019</v>
      </c>
      <c r="Y141" s="263">
        <v>2072</v>
      </c>
      <c r="Z141" s="263">
        <v>2808</v>
      </c>
      <c r="AA141" s="263">
        <v>3779</v>
      </c>
      <c r="AB141" s="263">
        <v>3291</v>
      </c>
      <c r="AC141" s="263">
        <v>3304</v>
      </c>
      <c r="AD141" s="263">
        <v>2654</v>
      </c>
      <c r="AF141" s="262">
        <f t="shared" si="26"/>
        <v>31623</v>
      </c>
      <c r="AG141" s="262">
        <f t="shared" si="27"/>
        <v>1404</v>
      </c>
      <c r="AH141" s="199">
        <f t="shared" si="28"/>
        <v>1123.2</v>
      </c>
      <c r="AI141" s="209">
        <f t="shared" si="22"/>
        <v>0.30365778053316794</v>
      </c>
      <c r="AJ141" s="199">
        <f t="shared" si="29"/>
        <v>1053</v>
      </c>
      <c r="AK141" s="209">
        <f t="shared" si="23"/>
        <v>0.34717916924984504</v>
      </c>
      <c r="AM141" s="210" t="b">
        <f t="shared" si="30"/>
        <v>0</v>
      </c>
      <c r="AN141" s="210" t="b">
        <f t="shared" si="36"/>
        <v>0</v>
      </c>
      <c r="AO141" s="211">
        <f t="shared" si="31"/>
        <v>62</v>
      </c>
      <c r="AP141" s="222">
        <f t="shared" si="32"/>
        <v>74648</v>
      </c>
      <c r="AQ141" s="178">
        <v>112</v>
      </c>
      <c r="AR141" s="212">
        <v>0</v>
      </c>
      <c r="AS141" s="203">
        <f t="shared" si="24"/>
        <v>0</v>
      </c>
      <c r="AT141" s="178">
        <v>112</v>
      </c>
      <c r="AU141" s="217">
        <f t="shared" si="25"/>
        <v>1123.2</v>
      </c>
      <c r="AV141" s="217">
        <f t="shared" si="33"/>
        <v>0</v>
      </c>
      <c r="AW141" s="213">
        <v>0</v>
      </c>
      <c r="AY141" s="179">
        <v>190008</v>
      </c>
      <c r="AZ141" s="214" t="s">
        <v>657</v>
      </c>
      <c r="BA141" s="232">
        <v>1330</v>
      </c>
      <c r="BB141" s="266">
        <f t="shared" si="34"/>
        <v>1330</v>
      </c>
      <c r="BC141" s="215">
        <f t="shared" si="21"/>
        <v>252.70000000000002</v>
      </c>
      <c r="BD141" s="215">
        <f t="shared" si="35"/>
        <v>0</v>
      </c>
    </row>
    <row r="142" spans="1:56" s="181" customFormat="1" ht="18.75" customHeight="1">
      <c r="A142" s="178">
        <v>113</v>
      </c>
      <c r="B142" s="179" t="s">
        <v>397</v>
      </c>
      <c r="C142" s="178" t="s">
        <v>369</v>
      </c>
      <c r="D142" s="263">
        <v>2853</v>
      </c>
      <c r="E142" s="263">
        <v>4320</v>
      </c>
      <c r="F142" s="263">
        <v>1908</v>
      </c>
      <c r="G142" s="263">
        <v>3001</v>
      </c>
      <c r="H142" s="263">
        <v>2887</v>
      </c>
      <c r="I142" s="263">
        <v>3745</v>
      </c>
      <c r="J142" s="263">
        <v>3121</v>
      </c>
      <c r="K142" s="263">
        <v>29633</v>
      </c>
      <c r="L142" s="263">
        <v>1490</v>
      </c>
      <c r="M142" s="263">
        <v>1704</v>
      </c>
      <c r="N142" s="263">
        <v>2308</v>
      </c>
      <c r="O142" s="263">
        <v>3251</v>
      </c>
      <c r="P142" s="263">
        <v>4112</v>
      </c>
      <c r="Q142" s="263">
        <v>3700</v>
      </c>
      <c r="R142" s="263">
        <v>2931</v>
      </c>
      <c r="S142" s="263">
        <v>3641</v>
      </c>
      <c r="T142" s="263">
        <v>2555</v>
      </c>
      <c r="U142" s="263">
        <v>4855</v>
      </c>
      <c r="V142" s="263">
        <v>2866</v>
      </c>
      <c r="W142" s="263">
        <v>3196</v>
      </c>
      <c r="X142" s="263">
        <v>3482</v>
      </c>
      <c r="Y142" s="263">
        <v>2775</v>
      </c>
      <c r="Z142" s="263">
        <v>3790</v>
      </c>
      <c r="AA142" s="263">
        <v>3842</v>
      </c>
      <c r="AB142" s="263">
        <v>3810</v>
      </c>
      <c r="AC142" s="263">
        <v>3810</v>
      </c>
      <c r="AD142" s="263">
        <v>3121</v>
      </c>
      <c r="AF142" s="262">
        <f t="shared" si="26"/>
        <v>29633</v>
      </c>
      <c r="AG142" s="262">
        <f t="shared" si="27"/>
        <v>1490</v>
      </c>
      <c r="AH142" s="199">
        <f t="shared" si="28"/>
        <v>1192</v>
      </c>
      <c r="AI142" s="209">
        <f t="shared" si="22"/>
        <v>0.30046948356807512</v>
      </c>
      <c r="AJ142" s="199">
        <f t="shared" si="29"/>
        <v>1117.5</v>
      </c>
      <c r="AK142" s="209">
        <f t="shared" si="23"/>
        <v>0.34419014084507038</v>
      </c>
      <c r="AM142" s="210" t="b">
        <f t="shared" si="30"/>
        <v>0</v>
      </c>
      <c r="AN142" s="210" t="b">
        <f t="shared" si="36"/>
        <v>0</v>
      </c>
      <c r="AO142" s="211">
        <f t="shared" si="31"/>
        <v>62</v>
      </c>
      <c r="AP142" s="222">
        <f t="shared" si="32"/>
        <v>74648</v>
      </c>
      <c r="AQ142" s="178">
        <v>113</v>
      </c>
      <c r="AR142" s="212">
        <v>0</v>
      </c>
      <c r="AS142" s="203">
        <f t="shared" si="24"/>
        <v>0</v>
      </c>
      <c r="AT142" s="178">
        <v>113</v>
      </c>
      <c r="AU142" s="217">
        <f t="shared" si="25"/>
        <v>1192</v>
      </c>
      <c r="AV142" s="217">
        <f t="shared" si="33"/>
        <v>0</v>
      </c>
      <c r="AW142" s="213">
        <v>0</v>
      </c>
      <c r="AY142" s="179">
        <v>190014</v>
      </c>
      <c r="AZ142" s="214" t="s">
        <v>658</v>
      </c>
      <c r="BA142" s="232">
        <v>1470</v>
      </c>
      <c r="BB142" s="266">
        <f t="shared" si="34"/>
        <v>1470</v>
      </c>
      <c r="BC142" s="215">
        <f t="shared" si="21"/>
        <v>279.3</v>
      </c>
      <c r="BD142" s="215">
        <f t="shared" si="35"/>
        <v>0</v>
      </c>
    </row>
    <row r="143" spans="1:56" s="181" customFormat="1" ht="18.75" customHeight="1">
      <c r="A143" s="178">
        <v>114</v>
      </c>
      <c r="B143" s="179" t="s">
        <v>398</v>
      </c>
      <c r="C143" s="178" t="s">
        <v>369</v>
      </c>
      <c r="D143" s="263">
        <v>2853</v>
      </c>
      <c r="E143" s="263">
        <v>4385</v>
      </c>
      <c r="F143" s="263">
        <v>1908</v>
      </c>
      <c r="G143" s="263">
        <v>3001</v>
      </c>
      <c r="H143" s="263">
        <v>2887</v>
      </c>
      <c r="I143" s="263">
        <v>4312</v>
      </c>
      <c r="J143" s="263">
        <v>3121</v>
      </c>
      <c r="K143" s="263">
        <v>31623</v>
      </c>
      <c r="L143" s="263">
        <v>1490</v>
      </c>
      <c r="M143" s="263">
        <v>1704</v>
      </c>
      <c r="N143" s="263">
        <v>2247</v>
      </c>
      <c r="O143" s="263">
        <v>3251</v>
      </c>
      <c r="P143" s="263">
        <v>4112</v>
      </c>
      <c r="Q143" s="263">
        <v>4260</v>
      </c>
      <c r="R143" s="263">
        <v>2931</v>
      </c>
      <c r="S143" s="263">
        <v>3641</v>
      </c>
      <c r="T143" s="263">
        <v>2555</v>
      </c>
      <c r="U143" s="263">
        <v>4855</v>
      </c>
      <c r="V143" s="263">
        <v>3298</v>
      </c>
      <c r="W143" s="263">
        <v>3196</v>
      </c>
      <c r="X143" s="263">
        <v>3482</v>
      </c>
      <c r="Y143" s="263">
        <v>2775</v>
      </c>
      <c r="Z143" s="263">
        <v>3790</v>
      </c>
      <c r="AA143" s="263">
        <v>3842</v>
      </c>
      <c r="AB143" s="263">
        <v>4357</v>
      </c>
      <c r="AC143" s="263">
        <v>4385</v>
      </c>
      <c r="AD143" s="263">
        <v>3121</v>
      </c>
      <c r="AF143" s="262">
        <f t="shared" si="26"/>
        <v>31623</v>
      </c>
      <c r="AG143" s="262">
        <f t="shared" si="27"/>
        <v>1490</v>
      </c>
      <c r="AH143" s="199">
        <f t="shared" si="28"/>
        <v>1192</v>
      </c>
      <c r="AI143" s="209">
        <f t="shared" si="22"/>
        <v>0.30046948356807512</v>
      </c>
      <c r="AJ143" s="199">
        <f t="shared" si="29"/>
        <v>1117.5</v>
      </c>
      <c r="AK143" s="209">
        <f t="shared" si="23"/>
        <v>0.34419014084507038</v>
      </c>
      <c r="AM143" s="210" t="b">
        <f t="shared" si="30"/>
        <v>0</v>
      </c>
      <c r="AN143" s="210" t="b">
        <f t="shared" si="36"/>
        <v>0</v>
      </c>
      <c r="AO143" s="211">
        <f t="shared" si="31"/>
        <v>62</v>
      </c>
      <c r="AP143" s="222">
        <f t="shared" si="32"/>
        <v>74648</v>
      </c>
      <c r="AQ143" s="178">
        <v>114</v>
      </c>
      <c r="AR143" s="212">
        <v>0</v>
      </c>
      <c r="AS143" s="203">
        <f t="shared" si="24"/>
        <v>0</v>
      </c>
      <c r="AT143" s="178">
        <v>114</v>
      </c>
      <c r="AU143" s="217">
        <f t="shared" si="25"/>
        <v>1192</v>
      </c>
      <c r="AV143" s="217">
        <f t="shared" si="33"/>
        <v>0</v>
      </c>
      <c r="AW143" s="213">
        <v>0</v>
      </c>
      <c r="AY143" s="179">
        <v>190011</v>
      </c>
      <c r="AZ143" s="214" t="s">
        <v>659</v>
      </c>
      <c r="BA143" s="232">
        <v>1470</v>
      </c>
      <c r="BB143" s="266">
        <f t="shared" si="34"/>
        <v>1470</v>
      </c>
      <c r="BC143" s="215">
        <f t="shared" si="21"/>
        <v>279.3</v>
      </c>
      <c r="BD143" s="215">
        <f t="shared" si="35"/>
        <v>0</v>
      </c>
    </row>
    <row r="144" spans="1:56" s="181" customFormat="1" ht="18.75" customHeight="1">
      <c r="A144" s="178">
        <v>115</v>
      </c>
      <c r="B144" s="179" t="s">
        <v>399</v>
      </c>
      <c r="C144" s="178" t="s">
        <v>369</v>
      </c>
      <c r="D144" s="263">
        <v>2853</v>
      </c>
      <c r="E144" s="263">
        <v>4385</v>
      </c>
      <c r="F144" s="263">
        <v>1908</v>
      </c>
      <c r="G144" s="263">
        <v>5769</v>
      </c>
      <c r="H144" s="263">
        <v>2887</v>
      </c>
      <c r="I144" s="263">
        <v>4637</v>
      </c>
      <c r="J144" s="263">
        <v>3251</v>
      </c>
      <c r="K144" s="263">
        <v>29633</v>
      </c>
      <c r="L144" s="263">
        <v>1490</v>
      </c>
      <c r="M144" s="263">
        <v>1704</v>
      </c>
      <c r="N144" s="263">
        <v>1699</v>
      </c>
      <c r="O144" s="263">
        <v>3251</v>
      </c>
      <c r="P144" s="263">
        <v>5600</v>
      </c>
      <c r="Q144" s="263">
        <v>4580</v>
      </c>
      <c r="R144" s="263">
        <v>6020</v>
      </c>
      <c r="S144" s="263">
        <v>3641</v>
      </c>
      <c r="T144" s="263">
        <v>2555</v>
      </c>
      <c r="U144" s="263">
        <v>4855</v>
      </c>
      <c r="V144" s="263">
        <v>3548</v>
      </c>
      <c r="W144" s="263">
        <v>4046</v>
      </c>
      <c r="X144" s="263">
        <v>4179</v>
      </c>
      <c r="Y144" s="263">
        <v>2495</v>
      </c>
      <c r="Z144" s="263">
        <v>3790</v>
      </c>
      <c r="AA144" s="263">
        <v>4073</v>
      </c>
      <c r="AB144" s="263">
        <v>4681</v>
      </c>
      <c r="AC144" s="263">
        <v>4717</v>
      </c>
      <c r="AD144" s="263">
        <v>3408</v>
      </c>
      <c r="AF144" s="262">
        <f t="shared" si="26"/>
        <v>29633</v>
      </c>
      <c r="AG144" s="262">
        <f t="shared" si="27"/>
        <v>1490</v>
      </c>
      <c r="AH144" s="199">
        <f t="shared" si="28"/>
        <v>1192</v>
      </c>
      <c r="AI144" s="209">
        <f t="shared" si="22"/>
        <v>0.30046948356807512</v>
      </c>
      <c r="AJ144" s="199">
        <f t="shared" si="29"/>
        <v>1117.5</v>
      </c>
      <c r="AK144" s="209">
        <f t="shared" si="23"/>
        <v>0.34419014084507038</v>
      </c>
      <c r="AM144" s="210" t="b">
        <f t="shared" si="30"/>
        <v>0</v>
      </c>
      <c r="AN144" s="210" t="b">
        <f t="shared" si="36"/>
        <v>0</v>
      </c>
      <c r="AO144" s="211">
        <f t="shared" si="31"/>
        <v>62</v>
      </c>
      <c r="AP144" s="222">
        <f t="shared" si="32"/>
        <v>74648</v>
      </c>
      <c r="AQ144" s="178">
        <v>115</v>
      </c>
      <c r="AR144" s="212">
        <v>0</v>
      </c>
      <c r="AS144" s="203">
        <f t="shared" si="24"/>
        <v>0</v>
      </c>
      <c r="AT144" s="178">
        <v>115</v>
      </c>
      <c r="AU144" s="217">
        <f t="shared" si="25"/>
        <v>1192</v>
      </c>
      <c r="AV144" s="217">
        <f t="shared" si="33"/>
        <v>0</v>
      </c>
      <c r="AW144" s="213">
        <v>0</v>
      </c>
      <c r="AY144" s="179">
        <v>190013</v>
      </c>
      <c r="AZ144" s="214" t="s">
        <v>660</v>
      </c>
      <c r="BA144" s="232">
        <v>1470</v>
      </c>
      <c r="BB144" s="266">
        <f t="shared" si="34"/>
        <v>1470</v>
      </c>
      <c r="BC144" s="215">
        <f t="shared" si="21"/>
        <v>279.3</v>
      </c>
      <c r="BD144" s="215">
        <f t="shared" si="35"/>
        <v>0</v>
      </c>
    </row>
    <row r="145" spans="1:56" s="181" customFormat="1" ht="18.75" customHeight="1">
      <c r="A145" s="178">
        <v>116</v>
      </c>
      <c r="B145" s="179" t="s">
        <v>400</v>
      </c>
      <c r="C145" s="178" t="s">
        <v>369</v>
      </c>
      <c r="D145" s="263">
        <v>2853</v>
      </c>
      <c r="E145" s="263">
        <v>4385</v>
      </c>
      <c r="F145" s="263">
        <v>1908</v>
      </c>
      <c r="G145" s="263">
        <v>3001</v>
      </c>
      <c r="H145" s="263">
        <v>2887</v>
      </c>
      <c r="I145" s="263">
        <v>4510</v>
      </c>
      <c r="J145" s="263">
        <v>3121</v>
      </c>
      <c r="K145" s="263">
        <v>31623</v>
      </c>
      <c r="L145" s="263">
        <v>1490</v>
      </c>
      <c r="M145" s="263">
        <v>1704</v>
      </c>
      <c r="N145" s="263">
        <v>1858</v>
      </c>
      <c r="O145" s="263">
        <v>3251</v>
      </c>
      <c r="P145" s="263">
        <v>4112</v>
      </c>
      <c r="Q145" s="263">
        <v>4454</v>
      </c>
      <c r="R145" s="263">
        <v>2931</v>
      </c>
      <c r="S145" s="263">
        <v>3641</v>
      </c>
      <c r="T145" s="263">
        <v>2555</v>
      </c>
      <c r="U145" s="263">
        <v>4855</v>
      </c>
      <c r="V145" s="263">
        <v>3448</v>
      </c>
      <c r="W145" s="263">
        <v>3106</v>
      </c>
      <c r="X145" s="263">
        <v>3482</v>
      </c>
      <c r="Y145" s="263">
        <v>2412</v>
      </c>
      <c r="Z145" s="263">
        <v>3790</v>
      </c>
      <c r="AA145" s="263">
        <v>3842</v>
      </c>
      <c r="AB145" s="263">
        <v>4578</v>
      </c>
      <c r="AC145" s="263">
        <v>4586</v>
      </c>
      <c r="AD145" s="263">
        <v>3341</v>
      </c>
      <c r="AF145" s="262">
        <f t="shared" si="26"/>
        <v>31623</v>
      </c>
      <c r="AG145" s="262">
        <f t="shared" si="27"/>
        <v>1490</v>
      </c>
      <c r="AH145" s="199">
        <f t="shared" si="28"/>
        <v>1192</v>
      </c>
      <c r="AI145" s="209">
        <f t="shared" si="22"/>
        <v>0.30046948356807512</v>
      </c>
      <c r="AJ145" s="199">
        <f t="shared" si="29"/>
        <v>1117.5</v>
      </c>
      <c r="AK145" s="209">
        <f t="shared" si="23"/>
        <v>0.34419014084507038</v>
      </c>
      <c r="AM145" s="210" t="b">
        <f t="shared" si="30"/>
        <v>0</v>
      </c>
      <c r="AN145" s="210" t="b">
        <f t="shared" si="36"/>
        <v>0</v>
      </c>
      <c r="AO145" s="211">
        <f t="shared" si="31"/>
        <v>62</v>
      </c>
      <c r="AP145" s="222">
        <f t="shared" si="32"/>
        <v>74648</v>
      </c>
      <c r="AQ145" s="178">
        <v>116</v>
      </c>
      <c r="AR145" s="212">
        <v>0</v>
      </c>
      <c r="AS145" s="203">
        <f t="shared" si="24"/>
        <v>0</v>
      </c>
      <c r="AT145" s="178">
        <v>116</v>
      </c>
      <c r="AU145" s="217">
        <f t="shared" si="25"/>
        <v>1192</v>
      </c>
      <c r="AV145" s="217">
        <f t="shared" si="33"/>
        <v>0</v>
      </c>
      <c r="AW145" s="213">
        <v>0</v>
      </c>
      <c r="AY145" s="179">
        <v>190010</v>
      </c>
      <c r="AZ145" s="214" t="s">
        <v>661</v>
      </c>
      <c r="BA145" s="232">
        <v>1470</v>
      </c>
      <c r="BB145" s="266">
        <f t="shared" si="34"/>
        <v>1470</v>
      </c>
      <c r="BC145" s="215">
        <f t="shared" si="21"/>
        <v>279.3</v>
      </c>
      <c r="BD145" s="215">
        <f t="shared" si="35"/>
        <v>0</v>
      </c>
    </row>
    <row r="146" spans="1:56" s="181" customFormat="1" ht="18.75" customHeight="1">
      <c r="A146" s="178">
        <v>117</v>
      </c>
      <c r="B146" s="179" t="s">
        <v>401</v>
      </c>
      <c r="C146" s="178" t="s">
        <v>369</v>
      </c>
      <c r="D146" s="263">
        <v>2853</v>
      </c>
      <c r="E146" s="263">
        <v>4385</v>
      </c>
      <c r="F146" s="263">
        <v>1908</v>
      </c>
      <c r="G146" s="263">
        <v>3001</v>
      </c>
      <c r="H146" s="263">
        <v>2887</v>
      </c>
      <c r="I146" s="263">
        <v>4359</v>
      </c>
      <c r="J146" s="263">
        <v>3121</v>
      </c>
      <c r="K146" s="263">
        <v>29633</v>
      </c>
      <c r="L146" s="263">
        <v>1490</v>
      </c>
      <c r="M146" s="263">
        <v>1704</v>
      </c>
      <c r="N146" s="263">
        <v>1673</v>
      </c>
      <c r="O146" s="263">
        <v>3251</v>
      </c>
      <c r="P146" s="263">
        <v>4215</v>
      </c>
      <c r="Q146" s="263">
        <v>4306</v>
      </c>
      <c r="R146" s="263">
        <v>2931</v>
      </c>
      <c r="S146" s="263">
        <v>3641</v>
      </c>
      <c r="T146" s="263">
        <v>2555</v>
      </c>
      <c r="U146" s="263">
        <v>4855</v>
      </c>
      <c r="V146" s="263">
        <v>3335</v>
      </c>
      <c r="W146" s="263">
        <v>3106</v>
      </c>
      <c r="X146" s="263">
        <v>3482</v>
      </c>
      <c r="Y146" s="263">
        <v>2412</v>
      </c>
      <c r="Z146" s="263">
        <v>3790</v>
      </c>
      <c r="AA146" s="263">
        <v>3842</v>
      </c>
      <c r="AB146" s="263">
        <v>4395</v>
      </c>
      <c r="AC146" s="263">
        <v>4432</v>
      </c>
      <c r="AD146" s="263">
        <v>3248</v>
      </c>
      <c r="AF146" s="262">
        <f t="shared" si="26"/>
        <v>29633</v>
      </c>
      <c r="AG146" s="262">
        <f t="shared" si="27"/>
        <v>1490</v>
      </c>
      <c r="AH146" s="199">
        <f t="shared" si="28"/>
        <v>1192</v>
      </c>
      <c r="AI146" s="209">
        <f t="shared" si="22"/>
        <v>0.30046948356807512</v>
      </c>
      <c r="AJ146" s="199">
        <f t="shared" si="29"/>
        <v>1117.5</v>
      </c>
      <c r="AK146" s="209">
        <f t="shared" si="23"/>
        <v>0.34419014084507038</v>
      </c>
      <c r="AM146" s="210" t="b">
        <f t="shared" si="30"/>
        <v>0</v>
      </c>
      <c r="AN146" s="210" t="b">
        <f t="shared" si="36"/>
        <v>0</v>
      </c>
      <c r="AO146" s="211">
        <f t="shared" si="31"/>
        <v>62</v>
      </c>
      <c r="AP146" s="222">
        <f t="shared" si="32"/>
        <v>74648</v>
      </c>
      <c r="AQ146" s="178">
        <v>117</v>
      </c>
      <c r="AR146" s="212">
        <v>0</v>
      </c>
      <c r="AS146" s="203">
        <f t="shared" si="24"/>
        <v>0</v>
      </c>
      <c r="AT146" s="178">
        <v>117</v>
      </c>
      <c r="AU146" s="217">
        <f t="shared" si="25"/>
        <v>1192</v>
      </c>
      <c r="AV146" s="217">
        <f t="shared" si="33"/>
        <v>0</v>
      </c>
      <c r="AW146" s="213">
        <v>0</v>
      </c>
      <c r="AY146" s="179">
        <v>190009</v>
      </c>
      <c r="AZ146" s="214" t="s">
        <v>662</v>
      </c>
      <c r="BA146" s="232">
        <v>1530</v>
      </c>
      <c r="BB146" s="266">
        <f t="shared" si="34"/>
        <v>1530</v>
      </c>
      <c r="BC146" s="215">
        <f t="shared" si="21"/>
        <v>290.7</v>
      </c>
      <c r="BD146" s="215">
        <f t="shared" si="35"/>
        <v>0</v>
      </c>
    </row>
    <row r="147" spans="1:56" s="181" customFormat="1" ht="18.75" customHeight="1">
      <c r="A147" s="178">
        <v>118</v>
      </c>
      <c r="B147" s="179" t="s">
        <v>402</v>
      </c>
      <c r="C147" s="178" t="s">
        <v>369</v>
      </c>
      <c r="D147" s="263">
        <v>4139</v>
      </c>
      <c r="E147" s="263">
        <v>4965</v>
      </c>
      <c r="F147" s="263">
        <v>1806</v>
      </c>
      <c r="G147" s="263">
        <v>3659</v>
      </c>
      <c r="H147" s="263">
        <v>4090</v>
      </c>
      <c r="I147" s="263">
        <v>4873</v>
      </c>
      <c r="J147" s="263">
        <v>3770</v>
      </c>
      <c r="K147" s="263">
        <v>33804</v>
      </c>
      <c r="L147" s="263">
        <v>2029</v>
      </c>
      <c r="M147" s="263">
        <v>1613</v>
      </c>
      <c r="N147" s="263">
        <v>1999</v>
      </c>
      <c r="O147" s="263">
        <v>3902</v>
      </c>
      <c r="P147" s="263">
        <v>5386</v>
      </c>
      <c r="Q147" s="263">
        <v>4814</v>
      </c>
      <c r="R147" s="263">
        <v>3551</v>
      </c>
      <c r="S147" s="263">
        <v>4551</v>
      </c>
      <c r="T147" s="263">
        <v>3043</v>
      </c>
      <c r="U147" s="263">
        <v>5120</v>
      </c>
      <c r="V147" s="263">
        <v>3727</v>
      </c>
      <c r="W147" s="263">
        <v>3786</v>
      </c>
      <c r="X147" s="263">
        <v>4411</v>
      </c>
      <c r="Y147" s="263">
        <v>3740</v>
      </c>
      <c r="Z147" s="263">
        <v>3824</v>
      </c>
      <c r="AA147" s="263">
        <v>5123</v>
      </c>
      <c r="AB147" s="263">
        <v>4942</v>
      </c>
      <c r="AC147" s="263">
        <v>4956</v>
      </c>
      <c r="AD147" s="263">
        <v>3899</v>
      </c>
      <c r="AF147" s="262">
        <f t="shared" si="26"/>
        <v>33804</v>
      </c>
      <c r="AG147" s="262">
        <f t="shared" si="27"/>
        <v>1613</v>
      </c>
      <c r="AH147" s="199">
        <f t="shared" si="28"/>
        <v>1290.4000000000001</v>
      </c>
      <c r="AI147" s="209">
        <f t="shared" si="22"/>
        <v>0.19999999999999996</v>
      </c>
      <c r="AJ147" s="199">
        <f t="shared" si="29"/>
        <v>1209.75</v>
      </c>
      <c r="AK147" s="209">
        <f t="shared" si="23"/>
        <v>0.25</v>
      </c>
      <c r="AM147" s="210" t="b">
        <f t="shared" si="30"/>
        <v>0</v>
      </c>
      <c r="AN147" s="210" t="b">
        <f t="shared" si="36"/>
        <v>0</v>
      </c>
      <c r="AO147" s="211">
        <f t="shared" si="31"/>
        <v>62</v>
      </c>
      <c r="AP147" s="222">
        <f t="shared" si="32"/>
        <v>74648</v>
      </c>
      <c r="AQ147" s="178">
        <v>118</v>
      </c>
      <c r="AR147" s="212">
        <v>0</v>
      </c>
      <c r="AS147" s="203">
        <f t="shared" si="24"/>
        <v>0</v>
      </c>
      <c r="AT147" s="178">
        <v>118</v>
      </c>
      <c r="AU147" s="217">
        <f t="shared" si="25"/>
        <v>1290.4000000000001</v>
      </c>
      <c r="AV147" s="217">
        <f t="shared" si="33"/>
        <v>0</v>
      </c>
      <c r="AW147" s="213">
        <v>0</v>
      </c>
      <c r="AY147" s="179">
        <v>190008</v>
      </c>
      <c r="AZ147" s="214" t="s">
        <v>657</v>
      </c>
      <c r="BA147" s="232">
        <v>1330</v>
      </c>
      <c r="BB147" s="266">
        <f t="shared" si="34"/>
        <v>1330</v>
      </c>
      <c r="BC147" s="215">
        <f t="shared" si="21"/>
        <v>252.70000000000002</v>
      </c>
      <c r="BD147" s="215">
        <f t="shared" si="35"/>
        <v>0</v>
      </c>
    </row>
    <row r="148" spans="1:56" s="181" customFormat="1" ht="18.75" customHeight="1">
      <c r="A148" s="178">
        <v>119</v>
      </c>
      <c r="B148" s="179" t="s">
        <v>403</v>
      </c>
      <c r="C148" s="178" t="s">
        <v>369</v>
      </c>
      <c r="D148" s="263">
        <v>4278</v>
      </c>
      <c r="E148" s="263">
        <v>5084</v>
      </c>
      <c r="F148" s="263">
        <v>1908</v>
      </c>
      <c r="G148" s="263">
        <v>4320</v>
      </c>
      <c r="H148" s="263">
        <v>4331</v>
      </c>
      <c r="I148" s="263">
        <v>5099</v>
      </c>
      <c r="J148" s="263">
        <v>4162</v>
      </c>
      <c r="K148" s="263">
        <v>31676</v>
      </c>
      <c r="L148" s="263">
        <v>2029</v>
      </c>
      <c r="M148" s="263">
        <v>1704</v>
      </c>
      <c r="N148" s="263">
        <v>3023</v>
      </c>
      <c r="O148" s="263">
        <v>4681</v>
      </c>
      <c r="P148" s="263">
        <v>5787</v>
      </c>
      <c r="Q148" s="263">
        <v>5035</v>
      </c>
      <c r="R148" s="263">
        <v>4514</v>
      </c>
      <c r="S148" s="263">
        <v>4811</v>
      </c>
      <c r="T148" s="263">
        <v>3043</v>
      </c>
      <c r="U148" s="263">
        <v>5517</v>
      </c>
      <c r="V148" s="263">
        <v>3901</v>
      </c>
      <c r="W148" s="263">
        <v>4242</v>
      </c>
      <c r="X148" s="263">
        <v>5106</v>
      </c>
      <c r="Y148" s="263">
        <v>3578</v>
      </c>
      <c r="Z148" s="263">
        <v>4294</v>
      </c>
      <c r="AA148" s="263">
        <v>5219</v>
      </c>
      <c r="AB148" s="263">
        <v>5176</v>
      </c>
      <c r="AC148" s="263">
        <v>5185</v>
      </c>
      <c r="AD148" s="263">
        <v>4341</v>
      </c>
      <c r="AF148" s="262">
        <f t="shared" si="26"/>
        <v>31676</v>
      </c>
      <c r="AG148" s="262">
        <f t="shared" si="27"/>
        <v>1704</v>
      </c>
      <c r="AH148" s="199">
        <f t="shared" si="28"/>
        <v>1363.2</v>
      </c>
      <c r="AI148" s="209">
        <f t="shared" si="22"/>
        <v>0.19999999999999996</v>
      </c>
      <c r="AJ148" s="199">
        <f t="shared" si="29"/>
        <v>1278</v>
      </c>
      <c r="AK148" s="209">
        <f t="shared" si="23"/>
        <v>0.25</v>
      </c>
      <c r="AM148" s="210" t="b">
        <f t="shared" si="30"/>
        <v>0</v>
      </c>
      <c r="AN148" s="210" t="b">
        <f t="shared" si="36"/>
        <v>0</v>
      </c>
      <c r="AO148" s="211">
        <f t="shared" si="31"/>
        <v>62</v>
      </c>
      <c r="AP148" s="222">
        <f t="shared" si="32"/>
        <v>74648</v>
      </c>
      <c r="AQ148" s="178">
        <v>119</v>
      </c>
      <c r="AR148" s="212">
        <v>0</v>
      </c>
      <c r="AS148" s="203">
        <f t="shared" si="24"/>
        <v>0</v>
      </c>
      <c r="AT148" s="178">
        <v>119</v>
      </c>
      <c r="AU148" s="217">
        <f t="shared" si="25"/>
        <v>1363.2</v>
      </c>
      <c r="AV148" s="217">
        <f t="shared" si="33"/>
        <v>0</v>
      </c>
      <c r="AW148" s="213">
        <v>0</v>
      </c>
      <c r="AY148" s="179">
        <v>190014</v>
      </c>
      <c r="AZ148" s="214" t="s">
        <v>658</v>
      </c>
      <c r="BA148" s="232">
        <v>1470</v>
      </c>
      <c r="BB148" s="266">
        <f t="shared" si="34"/>
        <v>1470</v>
      </c>
      <c r="BC148" s="215">
        <f t="shared" si="21"/>
        <v>279.3</v>
      </c>
      <c r="BD148" s="215">
        <f t="shared" si="35"/>
        <v>0</v>
      </c>
    </row>
    <row r="149" spans="1:56" s="181" customFormat="1" ht="18.75" customHeight="1">
      <c r="A149" s="178">
        <v>120</v>
      </c>
      <c r="B149" s="179" t="s">
        <v>404</v>
      </c>
      <c r="C149" s="178" t="s">
        <v>369</v>
      </c>
      <c r="D149" s="263">
        <v>4278</v>
      </c>
      <c r="E149" s="263">
        <v>5084</v>
      </c>
      <c r="F149" s="263">
        <v>1908</v>
      </c>
      <c r="G149" s="263">
        <v>4320</v>
      </c>
      <c r="H149" s="263">
        <v>4331</v>
      </c>
      <c r="I149" s="263">
        <v>5430</v>
      </c>
      <c r="J149" s="263">
        <v>4162</v>
      </c>
      <c r="K149" s="263">
        <v>33804</v>
      </c>
      <c r="L149" s="263">
        <v>2029</v>
      </c>
      <c r="M149" s="263">
        <v>1704</v>
      </c>
      <c r="N149" s="263">
        <v>3026</v>
      </c>
      <c r="O149" s="263">
        <v>4681</v>
      </c>
      <c r="P149" s="263">
        <v>5787</v>
      </c>
      <c r="Q149" s="263">
        <v>5363</v>
      </c>
      <c r="R149" s="263">
        <v>4514</v>
      </c>
      <c r="S149" s="263">
        <v>4811</v>
      </c>
      <c r="T149" s="263">
        <v>3043</v>
      </c>
      <c r="U149" s="263">
        <v>5517</v>
      </c>
      <c r="V149" s="263">
        <v>4153</v>
      </c>
      <c r="W149" s="263">
        <v>4242</v>
      </c>
      <c r="X149" s="263">
        <v>5106</v>
      </c>
      <c r="Y149" s="263">
        <v>3578</v>
      </c>
      <c r="Z149" s="263">
        <v>4294</v>
      </c>
      <c r="AA149" s="263">
        <v>5219</v>
      </c>
      <c r="AB149" s="263">
        <v>5488</v>
      </c>
      <c r="AC149" s="263">
        <v>5523</v>
      </c>
      <c r="AD149" s="263">
        <v>4377</v>
      </c>
      <c r="AF149" s="262">
        <f t="shared" si="26"/>
        <v>33804</v>
      </c>
      <c r="AG149" s="262">
        <f t="shared" si="27"/>
        <v>1704</v>
      </c>
      <c r="AH149" s="199">
        <f t="shared" si="28"/>
        <v>1363.2</v>
      </c>
      <c r="AI149" s="209">
        <f t="shared" si="22"/>
        <v>0.19999999999999996</v>
      </c>
      <c r="AJ149" s="199">
        <f t="shared" si="29"/>
        <v>1278</v>
      </c>
      <c r="AK149" s="209">
        <f t="shared" si="23"/>
        <v>0.25</v>
      </c>
      <c r="AM149" s="210" t="b">
        <f t="shared" si="30"/>
        <v>0</v>
      </c>
      <c r="AN149" s="210" t="b">
        <f t="shared" si="36"/>
        <v>0</v>
      </c>
      <c r="AO149" s="211">
        <f t="shared" si="31"/>
        <v>62</v>
      </c>
      <c r="AP149" s="222">
        <f t="shared" si="32"/>
        <v>74648</v>
      </c>
      <c r="AQ149" s="178">
        <v>120</v>
      </c>
      <c r="AR149" s="212">
        <v>0</v>
      </c>
      <c r="AS149" s="203">
        <f t="shared" si="24"/>
        <v>0</v>
      </c>
      <c r="AT149" s="178">
        <v>120</v>
      </c>
      <c r="AU149" s="217">
        <f t="shared" si="25"/>
        <v>1363.2</v>
      </c>
      <c r="AV149" s="217">
        <f t="shared" si="33"/>
        <v>0</v>
      </c>
      <c r="AW149" s="213">
        <v>0</v>
      </c>
      <c r="AY149" s="179">
        <v>190011</v>
      </c>
      <c r="AZ149" s="214" t="s">
        <v>659</v>
      </c>
      <c r="BA149" s="232">
        <v>1470</v>
      </c>
      <c r="BB149" s="266">
        <f t="shared" si="34"/>
        <v>1470</v>
      </c>
      <c r="BC149" s="215">
        <f t="shared" ref="BC149:BC198" si="37">BB149*19%</f>
        <v>279.3</v>
      </c>
      <c r="BD149" s="215">
        <f t="shared" si="35"/>
        <v>0</v>
      </c>
    </row>
    <row r="150" spans="1:56" s="181" customFormat="1" ht="18.75" customHeight="1">
      <c r="A150" s="178">
        <v>121</v>
      </c>
      <c r="B150" s="179" t="s">
        <v>405</v>
      </c>
      <c r="C150" s="178" t="s">
        <v>369</v>
      </c>
      <c r="D150" s="263">
        <v>4909</v>
      </c>
      <c r="E150" s="263">
        <v>5451</v>
      </c>
      <c r="F150" s="263">
        <v>1908</v>
      </c>
      <c r="G150" s="263">
        <v>4320</v>
      </c>
      <c r="H150" s="263">
        <v>4968</v>
      </c>
      <c r="I150" s="263">
        <v>6223</v>
      </c>
      <c r="J150" s="263">
        <v>4422</v>
      </c>
      <c r="K150" s="263">
        <v>31676</v>
      </c>
      <c r="L150" s="263">
        <v>2029</v>
      </c>
      <c r="M150" s="263">
        <v>1704</v>
      </c>
      <c r="N150" s="263">
        <v>1672</v>
      </c>
      <c r="O150" s="263">
        <v>4681</v>
      </c>
      <c r="P150" s="263">
        <v>6575</v>
      </c>
      <c r="Q150" s="263">
        <v>6144</v>
      </c>
      <c r="R150" s="263">
        <v>4514</v>
      </c>
      <c r="S150" s="263">
        <v>5202</v>
      </c>
      <c r="T150" s="263">
        <v>3043</v>
      </c>
      <c r="U150" s="263">
        <v>5540</v>
      </c>
      <c r="V150" s="263">
        <v>4759</v>
      </c>
      <c r="W150" s="263">
        <v>4469</v>
      </c>
      <c r="X150" s="263">
        <v>5340</v>
      </c>
      <c r="Y150" s="263">
        <v>3906</v>
      </c>
      <c r="Z150" s="263">
        <v>4294</v>
      </c>
      <c r="AA150" s="263">
        <v>5435</v>
      </c>
      <c r="AB150" s="263">
        <v>6320</v>
      </c>
      <c r="AC150" s="263">
        <v>6327</v>
      </c>
      <c r="AD150" s="263">
        <v>4787</v>
      </c>
      <c r="AF150" s="262">
        <f t="shared" si="26"/>
        <v>31676</v>
      </c>
      <c r="AG150" s="262">
        <f t="shared" si="27"/>
        <v>1672</v>
      </c>
      <c r="AH150" s="199">
        <f t="shared" si="28"/>
        <v>1337.6</v>
      </c>
      <c r="AI150" s="209">
        <f t="shared" si="22"/>
        <v>0.21502347417840384</v>
      </c>
      <c r="AJ150" s="199">
        <f t="shared" si="29"/>
        <v>1254</v>
      </c>
      <c r="AK150" s="209">
        <f t="shared" si="23"/>
        <v>0.2640845070422535</v>
      </c>
      <c r="AM150" s="210" t="b">
        <f t="shared" si="30"/>
        <v>0</v>
      </c>
      <c r="AN150" s="210" t="b">
        <f t="shared" si="36"/>
        <v>0</v>
      </c>
      <c r="AO150" s="211">
        <f t="shared" si="31"/>
        <v>62</v>
      </c>
      <c r="AP150" s="222">
        <f t="shared" si="32"/>
        <v>74648</v>
      </c>
      <c r="AQ150" s="178">
        <v>121</v>
      </c>
      <c r="AR150" s="212">
        <v>0</v>
      </c>
      <c r="AS150" s="203">
        <f t="shared" si="24"/>
        <v>0</v>
      </c>
      <c r="AT150" s="178">
        <v>121</v>
      </c>
      <c r="AU150" s="217">
        <f t="shared" si="25"/>
        <v>1337.6</v>
      </c>
      <c r="AV150" s="217">
        <f t="shared" si="33"/>
        <v>0</v>
      </c>
      <c r="AW150" s="213">
        <v>0</v>
      </c>
      <c r="AY150" s="179">
        <v>190013</v>
      </c>
      <c r="AZ150" s="214" t="s">
        <v>660</v>
      </c>
      <c r="BA150" s="232">
        <v>1470</v>
      </c>
      <c r="BB150" s="266">
        <f t="shared" si="34"/>
        <v>1470</v>
      </c>
      <c r="BC150" s="215">
        <f t="shared" si="37"/>
        <v>279.3</v>
      </c>
      <c r="BD150" s="215">
        <f t="shared" si="35"/>
        <v>0</v>
      </c>
    </row>
    <row r="151" spans="1:56" s="181" customFormat="1" ht="18.75" customHeight="1">
      <c r="A151" s="178">
        <v>122</v>
      </c>
      <c r="B151" s="179" t="s">
        <v>406</v>
      </c>
      <c r="C151" s="178" t="s">
        <v>369</v>
      </c>
      <c r="D151" s="263">
        <v>4331</v>
      </c>
      <c r="E151" s="263">
        <v>5397</v>
      </c>
      <c r="F151" s="263">
        <v>1908</v>
      </c>
      <c r="G151" s="263">
        <v>4054</v>
      </c>
      <c r="H151" s="263">
        <v>4278</v>
      </c>
      <c r="I151" s="263">
        <v>5485</v>
      </c>
      <c r="J151" s="263">
        <v>4162</v>
      </c>
      <c r="K151" s="263">
        <v>33804</v>
      </c>
      <c r="L151" s="263">
        <v>2029</v>
      </c>
      <c r="M151" s="263">
        <v>1704</v>
      </c>
      <c r="N151" s="263">
        <v>2591</v>
      </c>
      <c r="O151" s="263">
        <v>4681</v>
      </c>
      <c r="P151" s="263">
        <v>5787</v>
      </c>
      <c r="Q151" s="263">
        <v>5416</v>
      </c>
      <c r="R151" s="263">
        <v>4514</v>
      </c>
      <c r="S151" s="263">
        <v>4811</v>
      </c>
      <c r="T151" s="263">
        <v>3043</v>
      </c>
      <c r="U151" s="263">
        <v>5517</v>
      </c>
      <c r="V151" s="263">
        <v>4196</v>
      </c>
      <c r="W151" s="263">
        <v>4242</v>
      </c>
      <c r="X151" s="263">
        <v>5106</v>
      </c>
      <c r="Y151" s="263">
        <v>3780</v>
      </c>
      <c r="Z151" s="263">
        <v>4294</v>
      </c>
      <c r="AA151" s="263">
        <v>5219</v>
      </c>
      <c r="AB151" s="263">
        <v>5540</v>
      </c>
      <c r="AC151" s="263">
        <v>5578</v>
      </c>
      <c r="AD151" s="263">
        <v>4647</v>
      </c>
      <c r="AF151" s="262">
        <f t="shared" si="26"/>
        <v>33804</v>
      </c>
      <c r="AG151" s="262">
        <f t="shared" si="27"/>
        <v>1704</v>
      </c>
      <c r="AH151" s="199">
        <f t="shared" si="28"/>
        <v>1363.2</v>
      </c>
      <c r="AI151" s="209">
        <f t="shared" si="22"/>
        <v>0.19999999999999996</v>
      </c>
      <c r="AJ151" s="199">
        <f t="shared" si="29"/>
        <v>1278</v>
      </c>
      <c r="AK151" s="209">
        <f t="shared" si="23"/>
        <v>0.25</v>
      </c>
      <c r="AM151" s="210" t="b">
        <f t="shared" si="30"/>
        <v>0</v>
      </c>
      <c r="AN151" s="210" t="b">
        <f t="shared" si="36"/>
        <v>0</v>
      </c>
      <c r="AO151" s="211">
        <f t="shared" si="31"/>
        <v>62</v>
      </c>
      <c r="AP151" s="222">
        <f t="shared" si="32"/>
        <v>74648</v>
      </c>
      <c r="AQ151" s="178">
        <v>122</v>
      </c>
      <c r="AR151" s="212">
        <v>0</v>
      </c>
      <c r="AS151" s="203">
        <f t="shared" si="24"/>
        <v>0</v>
      </c>
      <c r="AT151" s="178">
        <v>122</v>
      </c>
      <c r="AU151" s="217">
        <f t="shared" si="25"/>
        <v>1363.2</v>
      </c>
      <c r="AV151" s="217">
        <f t="shared" si="33"/>
        <v>0</v>
      </c>
      <c r="AW151" s="213">
        <v>0</v>
      </c>
      <c r="AY151" s="179">
        <v>190010</v>
      </c>
      <c r="AZ151" s="214" t="s">
        <v>661</v>
      </c>
      <c r="BA151" s="232">
        <v>1470</v>
      </c>
      <c r="BB151" s="266">
        <f t="shared" si="34"/>
        <v>1470</v>
      </c>
      <c r="BC151" s="215">
        <f t="shared" si="37"/>
        <v>279.3</v>
      </c>
      <c r="BD151" s="215">
        <f t="shared" si="35"/>
        <v>0</v>
      </c>
    </row>
    <row r="152" spans="1:56" s="181" customFormat="1" ht="18.75" customHeight="1">
      <c r="A152" s="178">
        <v>123</v>
      </c>
      <c r="B152" s="179" t="s">
        <v>407</v>
      </c>
      <c r="C152" s="178" t="s">
        <v>369</v>
      </c>
      <c r="D152" s="263">
        <v>4331</v>
      </c>
      <c r="E152" s="263">
        <v>7602</v>
      </c>
      <c r="F152" s="263">
        <v>1908</v>
      </c>
      <c r="G152" s="263">
        <v>4320</v>
      </c>
      <c r="H152" s="263">
        <v>4278</v>
      </c>
      <c r="I152" s="263">
        <v>5485</v>
      </c>
      <c r="J152" s="263">
        <v>4162</v>
      </c>
      <c r="K152" s="263">
        <v>31676</v>
      </c>
      <c r="L152" s="263">
        <v>2029</v>
      </c>
      <c r="M152" s="263">
        <v>1704</v>
      </c>
      <c r="N152" s="263">
        <v>2858</v>
      </c>
      <c r="O152" s="263">
        <v>4681</v>
      </c>
      <c r="P152" s="263">
        <v>5787</v>
      </c>
      <c r="Q152" s="263">
        <v>5416</v>
      </c>
      <c r="R152" s="263">
        <v>4514</v>
      </c>
      <c r="S152" s="263">
        <v>4811</v>
      </c>
      <c r="T152" s="263">
        <v>3043</v>
      </c>
      <c r="U152" s="263">
        <v>5517</v>
      </c>
      <c r="V152" s="263">
        <v>4196</v>
      </c>
      <c r="W152" s="263">
        <v>4130</v>
      </c>
      <c r="X152" s="263">
        <v>5106</v>
      </c>
      <c r="Y152" s="263">
        <v>3720</v>
      </c>
      <c r="Z152" s="263">
        <v>4294</v>
      </c>
      <c r="AA152" s="263">
        <v>5219</v>
      </c>
      <c r="AB152" s="263">
        <v>5566</v>
      </c>
      <c r="AC152" s="263">
        <v>5578</v>
      </c>
      <c r="AD152" s="263">
        <v>4646</v>
      </c>
      <c r="AF152" s="262">
        <f t="shared" si="26"/>
        <v>31676</v>
      </c>
      <c r="AG152" s="262">
        <f t="shared" si="27"/>
        <v>1704</v>
      </c>
      <c r="AH152" s="199">
        <f t="shared" si="28"/>
        <v>1363.2</v>
      </c>
      <c r="AI152" s="209">
        <f t="shared" si="22"/>
        <v>0.19999999999999996</v>
      </c>
      <c r="AJ152" s="199">
        <f t="shared" si="29"/>
        <v>1278</v>
      </c>
      <c r="AK152" s="209">
        <f t="shared" si="23"/>
        <v>0.25</v>
      </c>
      <c r="AM152" s="210" t="b">
        <f t="shared" si="30"/>
        <v>0</v>
      </c>
      <c r="AN152" s="210" t="b">
        <f t="shared" si="36"/>
        <v>0</v>
      </c>
      <c r="AO152" s="211">
        <f t="shared" si="31"/>
        <v>62</v>
      </c>
      <c r="AP152" s="222">
        <f t="shared" si="32"/>
        <v>74648</v>
      </c>
      <c r="AQ152" s="178">
        <v>123</v>
      </c>
      <c r="AR152" s="212">
        <v>0</v>
      </c>
      <c r="AS152" s="203">
        <f t="shared" si="24"/>
        <v>0</v>
      </c>
      <c r="AT152" s="178">
        <v>123</v>
      </c>
      <c r="AU152" s="217">
        <f t="shared" si="25"/>
        <v>1363.2</v>
      </c>
      <c r="AV152" s="217">
        <f t="shared" si="33"/>
        <v>0</v>
      </c>
      <c r="AW152" s="213">
        <v>0</v>
      </c>
      <c r="AY152" s="179">
        <v>190009</v>
      </c>
      <c r="AZ152" s="214" t="s">
        <v>662</v>
      </c>
      <c r="BA152" s="232">
        <v>1530</v>
      </c>
      <c r="BB152" s="266">
        <f t="shared" si="34"/>
        <v>1530</v>
      </c>
      <c r="BC152" s="215">
        <f t="shared" si="37"/>
        <v>290.7</v>
      </c>
      <c r="BD152" s="215">
        <f t="shared" si="35"/>
        <v>0</v>
      </c>
    </row>
    <row r="153" spans="1:56" s="181" customFormat="1" ht="18.75" customHeight="1">
      <c r="A153" s="178">
        <v>124</v>
      </c>
      <c r="B153" s="179" t="s">
        <v>408</v>
      </c>
      <c r="C153" s="178" t="s">
        <v>369</v>
      </c>
      <c r="D153" s="263">
        <v>5781</v>
      </c>
      <c r="E153" s="263">
        <v>7748</v>
      </c>
      <c r="F153" s="263">
        <v>3496</v>
      </c>
      <c r="G153" s="263">
        <v>4467</v>
      </c>
      <c r="H153" s="263">
        <v>5712</v>
      </c>
      <c r="I153" s="263">
        <v>6875</v>
      </c>
      <c r="J153" s="263">
        <v>4942</v>
      </c>
      <c r="K153" s="263">
        <v>35985</v>
      </c>
      <c r="L153" s="263">
        <v>2029</v>
      </c>
      <c r="M153" s="263">
        <v>3121</v>
      </c>
      <c r="N153" s="263">
        <v>4853</v>
      </c>
      <c r="O153" s="263">
        <v>6892</v>
      </c>
      <c r="P153" s="263">
        <v>9226</v>
      </c>
      <c r="Q153" s="263">
        <v>6788</v>
      </c>
      <c r="R153" s="263">
        <v>4514</v>
      </c>
      <c r="S153" s="263">
        <v>6892</v>
      </c>
      <c r="T153" s="263">
        <v>3433</v>
      </c>
      <c r="U153" s="263">
        <v>8488</v>
      </c>
      <c r="V153" s="263">
        <v>5257</v>
      </c>
      <c r="W153" s="263">
        <v>4621</v>
      </c>
      <c r="X153" s="263">
        <v>8067</v>
      </c>
      <c r="Y153" s="263">
        <v>5393</v>
      </c>
      <c r="Z153" s="263">
        <v>6099</v>
      </c>
      <c r="AA153" s="263">
        <v>7355</v>
      </c>
      <c r="AB153" s="263">
        <v>6971</v>
      </c>
      <c r="AC153" s="263">
        <v>6989</v>
      </c>
      <c r="AD153" s="263">
        <v>4500</v>
      </c>
      <c r="AF153" s="262">
        <f t="shared" si="26"/>
        <v>35985</v>
      </c>
      <c r="AG153" s="262">
        <f t="shared" si="27"/>
        <v>2029</v>
      </c>
      <c r="AH153" s="199">
        <f t="shared" si="28"/>
        <v>1623.2</v>
      </c>
      <c r="AI153" s="209">
        <f t="shared" si="22"/>
        <v>0.47991028516501122</v>
      </c>
      <c r="AJ153" s="199">
        <f t="shared" si="29"/>
        <v>1521.75</v>
      </c>
      <c r="AK153" s="209">
        <f t="shared" si="23"/>
        <v>0.51241589234219798</v>
      </c>
      <c r="AM153" s="210" t="b">
        <f t="shared" si="30"/>
        <v>0</v>
      </c>
      <c r="AN153" s="210" t="b">
        <f t="shared" si="36"/>
        <v>0</v>
      </c>
      <c r="AO153" s="211">
        <f t="shared" si="31"/>
        <v>62</v>
      </c>
      <c r="AP153" s="222">
        <f t="shared" si="32"/>
        <v>74648</v>
      </c>
      <c r="AQ153" s="178">
        <v>124</v>
      </c>
      <c r="AR153" s="212">
        <v>58</v>
      </c>
      <c r="AS153" s="203">
        <f t="shared" si="24"/>
        <v>117682</v>
      </c>
      <c r="AT153" s="178">
        <v>124</v>
      </c>
      <c r="AU153" s="217">
        <f t="shared" si="25"/>
        <v>1521.75</v>
      </c>
      <c r="AV153" s="217">
        <f t="shared" si="33"/>
        <v>88261.5</v>
      </c>
      <c r="AW153" s="213">
        <v>0</v>
      </c>
      <c r="AY153" s="179">
        <v>190015</v>
      </c>
      <c r="AZ153" s="214" t="s">
        <v>663</v>
      </c>
      <c r="BA153" s="232">
        <v>2620</v>
      </c>
      <c r="BB153" s="266">
        <f t="shared" si="34"/>
        <v>2620</v>
      </c>
      <c r="BC153" s="215">
        <f t="shared" si="37"/>
        <v>497.8</v>
      </c>
      <c r="BD153" s="215">
        <f t="shared" si="35"/>
        <v>180832.40000000002</v>
      </c>
    </row>
    <row r="154" spans="1:56" s="181" customFormat="1" ht="18.75" customHeight="1">
      <c r="A154" s="178">
        <v>125</v>
      </c>
      <c r="B154" s="179" t="s">
        <v>409</v>
      </c>
      <c r="C154" s="178" t="s">
        <v>369</v>
      </c>
      <c r="D154" s="263">
        <v>5976</v>
      </c>
      <c r="E154" s="263">
        <v>9346</v>
      </c>
      <c r="F154" s="263">
        <v>3787</v>
      </c>
      <c r="G154" s="263">
        <v>6822</v>
      </c>
      <c r="H154" s="263">
        <v>6048</v>
      </c>
      <c r="I154" s="263">
        <v>7540</v>
      </c>
      <c r="J154" s="263">
        <v>7543</v>
      </c>
      <c r="K154" s="263">
        <v>33720</v>
      </c>
      <c r="L154" s="263">
        <v>3214</v>
      </c>
      <c r="M154" s="263">
        <v>3381</v>
      </c>
      <c r="N154" s="263">
        <v>3705</v>
      </c>
      <c r="O154" s="263">
        <v>7672</v>
      </c>
      <c r="P154" s="263">
        <v>10058</v>
      </c>
      <c r="Q154" s="263">
        <v>7445</v>
      </c>
      <c r="R154" s="263">
        <v>6803</v>
      </c>
      <c r="S154" s="263">
        <v>7803</v>
      </c>
      <c r="T154" s="263">
        <v>4129</v>
      </c>
      <c r="U154" s="263">
        <v>10345</v>
      </c>
      <c r="V154" s="263">
        <v>5768</v>
      </c>
      <c r="W154" s="263">
        <v>6069</v>
      </c>
      <c r="X154" s="263">
        <v>9865</v>
      </c>
      <c r="Y154" s="263">
        <v>5885</v>
      </c>
      <c r="Z154" s="263">
        <v>6920</v>
      </c>
      <c r="AA154" s="263">
        <v>7487</v>
      </c>
      <c r="AB154" s="263">
        <v>7621</v>
      </c>
      <c r="AC154" s="263">
        <v>7666</v>
      </c>
      <c r="AD154" s="263">
        <v>7525</v>
      </c>
      <c r="AF154" s="262">
        <f t="shared" si="26"/>
        <v>33720</v>
      </c>
      <c r="AG154" s="262">
        <f t="shared" si="27"/>
        <v>3214</v>
      </c>
      <c r="AH154" s="199">
        <f t="shared" si="28"/>
        <v>2571.1999999999998</v>
      </c>
      <c r="AI154" s="209">
        <f t="shared" si="22"/>
        <v>0.2395149364093464</v>
      </c>
      <c r="AJ154" s="199">
        <f t="shared" si="29"/>
        <v>2410.5</v>
      </c>
      <c r="AK154" s="209">
        <f t="shared" si="23"/>
        <v>0.28704525288376215</v>
      </c>
      <c r="AM154" s="210" t="b">
        <f t="shared" si="30"/>
        <v>0</v>
      </c>
      <c r="AN154" s="210" t="b">
        <f t="shared" si="36"/>
        <v>0</v>
      </c>
      <c r="AO154" s="211">
        <f t="shared" si="31"/>
        <v>62</v>
      </c>
      <c r="AP154" s="222">
        <f t="shared" si="32"/>
        <v>74648</v>
      </c>
      <c r="AQ154" s="178">
        <v>125</v>
      </c>
      <c r="AR154" s="212">
        <v>58</v>
      </c>
      <c r="AS154" s="203">
        <f t="shared" si="24"/>
        <v>186412</v>
      </c>
      <c r="AT154" s="178">
        <v>125</v>
      </c>
      <c r="AU154" s="217">
        <f t="shared" si="25"/>
        <v>2410.5</v>
      </c>
      <c r="AV154" s="217">
        <f t="shared" si="33"/>
        <v>139809</v>
      </c>
      <c r="AW154" s="213">
        <v>0</v>
      </c>
      <c r="AY154" s="179">
        <v>190021</v>
      </c>
      <c r="AZ154" s="214" t="s">
        <v>664</v>
      </c>
      <c r="BA154" s="232">
        <v>2900</v>
      </c>
      <c r="BB154" s="266">
        <f t="shared" si="34"/>
        <v>2900</v>
      </c>
      <c r="BC154" s="215">
        <f t="shared" si="37"/>
        <v>551</v>
      </c>
      <c r="BD154" s="215">
        <f t="shared" si="35"/>
        <v>200158</v>
      </c>
    </row>
    <row r="155" spans="1:56" s="181" customFormat="1" ht="18.75" customHeight="1">
      <c r="A155" s="178">
        <v>126</v>
      </c>
      <c r="B155" s="179" t="s">
        <v>410</v>
      </c>
      <c r="C155" s="178" t="s">
        <v>369</v>
      </c>
      <c r="D155" s="263">
        <v>5976</v>
      </c>
      <c r="E155" s="263">
        <v>9346</v>
      </c>
      <c r="F155" s="263">
        <v>3787</v>
      </c>
      <c r="G155" s="263">
        <v>8026</v>
      </c>
      <c r="H155" s="263">
        <v>6048</v>
      </c>
      <c r="I155" s="263">
        <v>8585</v>
      </c>
      <c r="J155" s="263">
        <v>7543</v>
      </c>
      <c r="K155" s="263">
        <v>35985</v>
      </c>
      <c r="L155" s="263">
        <v>3754</v>
      </c>
      <c r="M155" s="263">
        <v>3381</v>
      </c>
      <c r="N155" s="263">
        <v>3705</v>
      </c>
      <c r="O155" s="263">
        <v>7672</v>
      </c>
      <c r="P155" s="263">
        <v>10058</v>
      </c>
      <c r="Q155" s="263">
        <v>8481</v>
      </c>
      <c r="R155" s="263">
        <v>7850</v>
      </c>
      <c r="S155" s="263">
        <v>7803</v>
      </c>
      <c r="T155" s="263">
        <v>4129</v>
      </c>
      <c r="U155" s="263">
        <v>10345</v>
      </c>
      <c r="V155" s="263">
        <v>6568</v>
      </c>
      <c r="W155" s="263">
        <v>6708</v>
      </c>
      <c r="X155" s="263">
        <v>9865</v>
      </c>
      <c r="Y155" s="263">
        <v>5889</v>
      </c>
      <c r="Z155" s="263">
        <v>6920</v>
      </c>
      <c r="AA155" s="263">
        <v>7487</v>
      </c>
      <c r="AB155" s="263">
        <v>8674</v>
      </c>
      <c r="AC155" s="263">
        <v>8733</v>
      </c>
      <c r="AD155" s="263">
        <v>8145</v>
      </c>
      <c r="AF155" s="262">
        <f t="shared" si="26"/>
        <v>35985</v>
      </c>
      <c r="AG155" s="262">
        <f t="shared" si="27"/>
        <v>3381</v>
      </c>
      <c r="AH155" s="199">
        <f t="shared" si="28"/>
        <v>2704.8</v>
      </c>
      <c r="AI155" s="209">
        <f t="shared" si="22"/>
        <v>0.19999999999999996</v>
      </c>
      <c r="AJ155" s="199">
        <f t="shared" si="29"/>
        <v>2535.75</v>
      </c>
      <c r="AK155" s="209">
        <f t="shared" si="23"/>
        <v>0.25</v>
      </c>
      <c r="AM155" s="210" t="b">
        <f t="shared" si="30"/>
        <v>0</v>
      </c>
      <c r="AN155" s="210" t="b">
        <f t="shared" si="36"/>
        <v>0</v>
      </c>
      <c r="AO155" s="211">
        <f t="shared" si="31"/>
        <v>62</v>
      </c>
      <c r="AP155" s="222">
        <f t="shared" si="32"/>
        <v>74648</v>
      </c>
      <c r="AQ155" s="178">
        <v>126</v>
      </c>
      <c r="AR155" s="212">
        <v>58</v>
      </c>
      <c r="AS155" s="203">
        <f t="shared" si="24"/>
        <v>196098</v>
      </c>
      <c r="AT155" s="178">
        <v>126</v>
      </c>
      <c r="AU155" s="217">
        <f t="shared" si="25"/>
        <v>2535.75</v>
      </c>
      <c r="AV155" s="217">
        <f t="shared" si="33"/>
        <v>147073.5</v>
      </c>
      <c r="AW155" s="213">
        <v>0</v>
      </c>
      <c r="AY155" s="179">
        <v>190018</v>
      </c>
      <c r="AZ155" s="214" t="s">
        <v>665</v>
      </c>
      <c r="BA155" s="232">
        <v>2900</v>
      </c>
      <c r="BB155" s="266">
        <f t="shared" si="34"/>
        <v>2900</v>
      </c>
      <c r="BC155" s="215">
        <f t="shared" si="37"/>
        <v>551</v>
      </c>
      <c r="BD155" s="215">
        <f t="shared" si="35"/>
        <v>200158</v>
      </c>
    </row>
    <row r="156" spans="1:56" s="181" customFormat="1" ht="18.75" customHeight="1">
      <c r="A156" s="178">
        <v>127</v>
      </c>
      <c r="B156" s="179" t="s">
        <v>411</v>
      </c>
      <c r="C156" s="178" t="s">
        <v>369</v>
      </c>
      <c r="D156" s="263">
        <v>6627</v>
      </c>
      <c r="E156" s="263">
        <v>9346</v>
      </c>
      <c r="F156" s="263">
        <v>3787</v>
      </c>
      <c r="G156" s="263">
        <v>8026</v>
      </c>
      <c r="H156" s="263">
        <v>6705</v>
      </c>
      <c r="I156" s="263">
        <v>9747</v>
      </c>
      <c r="J156" s="263">
        <v>7803</v>
      </c>
      <c r="K156" s="263">
        <v>33720</v>
      </c>
      <c r="L156" s="263">
        <v>2452</v>
      </c>
      <c r="M156" s="263">
        <v>3381</v>
      </c>
      <c r="N156" s="263">
        <v>2858</v>
      </c>
      <c r="O156" s="263">
        <v>7672</v>
      </c>
      <c r="P156" s="263">
        <v>12611</v>
      </c>
      <c r="Q156" s="263">
        <v>9624</v>
      </c>
      <c r="R156" s="263">
        <v>7837</v>
      </c>
      <c r="S156" s="263">
        <v>8193</v>
      </c>
      <c r="T156" s="263">
        <v>4129</v>
      </c>
      <c r="U156" s="263">
        <v>13927</v>
      </c>
      <c r="V156" s="263">
        <v>7454</v>
      </c>
      <c r="W156" s="263">
        <v>6708</v>
      </c>
      <c r="X156" s="263">
        <v>13927</v>
      </c>
      <c r="Y156" s="263">
        <v>5899</v>
      </c>
      <c r="Z156" s="263">
        <v>6920</v>
      </c>
      <c r="AA156" s="263">
        <v>8091</v>
      </c>
      <c r="AB156" s="263">
        <v>9845</v>
      </c>
      <c r="AC156" s="263">
        <v>9911</v>
      </c>
      <c r="AD156" s="263">
        <v>8453</v>
      </c>
      <c r="AF156" s="262">
        <f t="shared" si="26"/>
        <v>33720</v>
      </c>
      <c r="AG156" s="262">
        <f t="shared" si="27"/>
        <v>2452</v>
      </c>
      <c r="AH156" s="199">
        <f t="shared" si="28"/>
        <v>1961.6</v>
      </c>
      <c r="AI156" s="209">
        <f t="shared" si="22"/>
        <v>0.4198166223010944</v>
      </c>
      <c r="AJ156" s="199">
        <f t="shared" si="29"/>
        <v>1839</v>
      </c>
      <c r="AK156" s="209">
        <f t="shared" si="23"/>
        <v>0.45607808340727596</v>
      </c>
      <c r="AM156" s="210" t="b">
        <f t="shared" si="30"/>
        <v>0</v>
      </c>
      <c r="AN156" s="210" t="b">
        <f t="shared" si="36"/>
        <v>0</v>
      </c>
      <c r="AO156" s="211">
        <f t="shared" si="31"/>
        <v>62</v>
      </c>
      <c r="AP156" s="222">
        <f t="shared" si="32"/>
        <v>74648</v>
      </c>
      <c r="AQ156" s="178">
        <v>127</v>
      </c>
      <c r="AR156" s="212">
        <v>0</v>
      </c>
      <c r="AS156" s="203">
        <f t="shared" si="24"/>
        <v>0</v>
      </c>
      <c r="AT156" s="178">
        <v>127</v>
      </c>
      <c r="AU156" s="217">
        <f t="shared" si="25"/>
        <v>1961.6</v>
      </c>
      <c r="AV156" s="217">
        <f t="shared" si="33"/>
        <v>0</v>
      </c>
      <c r="AW156" s="213">
        <v>0</v>
      </c>
      <c r="AY156" s="179">
        <v>190020</v>
      </c>
      <c r="AZ156" s="214" t="s">
        <v>666</v>
      </c>
      <c r="BA156" s="232">
        <v>2900</v>
      </c>
      <c r="BB156" s="266">
        <f t="shared" si="34"/>
        <v>2900</v>
      </c>
      <c r="BC156" s="215">
        <f t="shared" si="37"/>
        <v>551</v>
      </c>
      <c r="BD156" s="215">
        <f t="shared" si="35"/>
        <v>0</v>
      </c>
    </row>
    <row r="157" spans="1:56" s="181" customFormat="1" ht="18.75" customHeight="1">
      <c r="A157" s="178">
        <v>128</v>
      </c>
      <c r="B157" s="179" t="s">
        <v>412</v>
      </c>
      <c r="C157" s="178" t="s">
        <v>369</v>
      </c>
      <c r="D157" s="263">
        <v>6048</v>
      </c>
      <c r="E157" s="263">
        <v>10126</v>
      </c>
      <c r="F157" s="263">
        <v>3787</v>
      </c>
      <c r="G157" s="263">
        <v>8026</v>
      </c>
      <c r="H157" s="263">
        <v>5976</v>
      </c>
      <c r="I157" s="263">
        <v>8840</v>
      </c>
      <c r="J157" s="263">
        <v>7543</v>
      </c>
      <c r="K157" s="263">
        <v>35985</v>
      </c>
      <c r="L157" s="263">
        <v>3754</v>
      </c>
      <c r="M157" s="263">
        <v>3381</v>
      </c>
      <c r="N157" s="263">
        <v>3175</v>
      </c>
      <c r="O157" s="263">
        <v>7672</v>
      </c>
      <c r="P157" s="263">
        <v>10058</v>
      </c>
      <c r="Q157" s="263">
        <v>8731</v>
      </c>
      <c r="R157" s="263">
        <v>7195</v>
      </c>
      <c r="S157" s="263">
        <v>7803</v>
      </c>
      <c r="T157" s="263">
        <v>4129</v>
      </c>
      <c r="U157" s="263">
        <v>10345</v>
      </c>
      <c r="V157" s="263">
        <v>6762</v>
      </c>
      <c r="W157" s="263">
        <v>8621</v>
      </c>
      <c r="X157" s="263">
        <v>9865</v>
      </c>
      <c r="Y157" s="263">
        <v>5736</v>
      </c>
      <c r="Z157" s="263">
        <v>6920</v>
      </c>
      <c r="AA157" s="263">
        <v>7487</v>
      </c>
      <c r="AB157" s="263">
        <v>8921</v>
      </c>
      <c r="AC157" s="263">
        <v>8989</v>
      </c>
      <c r="AD157" s="263">
        <v>8708</v>
      </c>
      <c r="AF157" s="262">
        <f t="shared" si="26"/>
        <v>35985</v>
      </c>
      <c r="AG157" s="262">
        <f t="shared" si="27"/>
        <v>3175</v>
      </c>
      <c r="AH157" s="199">
        <f t="shared" si="28"/>
        <v>2540</v>
      </c>
      <c r="AI157" s="209">
        <f t="shared" si="22"/>
        <v>0.24874297545104995</v>
      </c>
      <c r="AJ157" s="199">
        <f t="shared" si="29"/>
        <v>2381.25</v>
      </c>
      <c r="AK157" s="209">
        <f t="shared" si="23"/>
        <v>0.29569653948535934</v>
      </c>
      <c r="AM157" s="210" t="b">
        <f t="shared" si="30"/>
        <v>0</v>
      </c>
      <c r="AN157" s="210" t="b">
        <f t="shared" si="36"/>
        <v>0</v>
      </c>
      <c r="AO157" s="211">
        <f t="shared" si="31"/>
        <v>62</v>
      </c>
      <c r="AP157" s="222">
        <f t="shared" si="32"/>
        <v>74648</v>
      </c>
      <c r="AQ157" s="178">
        <v>128</v>
      </c>
      <c r="AR157" s="212">
        <v>0</v>
      </c>
      <c r="AS157" s="203">
        <f t="shared" si="24"/>
        <v>0</v>
      </c>
      <c r="AT157" s="178">
        <v>128</v>
      </c>
      <c r="AU157" s="217">
        <f t="shared" si="25"/>
        <v>2540</v>
      </c>
      <c r="AV157" s="217">
        <f t="shared" si="33"/>
        <v>0</v>
      </c>
      <c r="AW157" s="213">
        <v>0</v>
      </c>
      <c r="AY157" s="179">
        <v>190017</v>
      </c>
      <c r="AZ157" s="214" t="s">
        <v>667</v>
      </c>
      <c r="BA157" s="232">
        <v>2900</v>
      </c>
      <c r="BB157" s="266">
        <f t="shared" si="34"/>
        <v>2900</v>
      </c>
      <c r="BC157" s="215">
        <f t="shared" si="37"/>
        <v>551</v>
      </c>
      <c r="BD157" s="215">
        <f t="shared" si="35"/>
        <v>0</v>
      </c>
    </row>
    <row r="158" spans="1:56" s="181" customFormat="1" ht="18.75" customHeight="1">
      <c r="A158" s="178">
        <v>129</v>
      </c>
      <c r="B158" s="179" t="s">
        <v>413</v>
      </c>
      <c r="C158" s="178" t="s">
        <v>369</v>
      </c>
      <c r="D158" s="263">
        <v>6048</v>
      </c>
      <c r="E158" s="263">
        <v>9958</v>
      </c>
      <c r="F158" s="263">
        <v>3787</v>
      </c>
      <c r="G158" s="263">
        <v>8026</v>
      </c>
      <c r="H158" s="263">
        <v>5976</v>
      </c>
      <c r="I158" s="263">
        <v>8840</v>
      </c>
      <c r="J158" s="263">
        <v>7543</v>
      </c>
      <c r="K158" s="263">
        <v>33720</v>
      </c>
      <c r="L158" s="263">
        <v>3754</v>
      </c>
      <c r="M158" s="263">
        <v>3381</v>
      </c>
      <c r="N158" s="263">
        <v>2858</v>
      </c>
      <c r="O158" s="263">
        <v>7672</v>
      </c>
      <c r="P158" s="263">
        <v>10752</v>
      </c>
      <c r="Q158" s="263">
        <v>8731</v>
      </c>
      <c r="R158" s="263">
        <v>7850</v>
      </c>
      <c r="S158" s="263">
        <v>7803</v>
      </c>
      <c r="T158" s="263">
        <v>6006</v>
      </c>
      <c r="U158" s="263">
        <v>10345</v>
      </c>
      <c r="V158" s="263">
        <v>6762</v>
      </c>
      <c r="W158" s="263">
        <v>6708</v>
      </c>
      <c r="X158" s="263">
        <v>9865</v>
      </c>
      <c r="Y158" s="263">
        <v>5628</v>
      </c>
      <c r="Z158" s="263">
        <v>6920</v>
      </c>
      <c r="AA158" s="263">
        <v>7487</v>
      </c>
      <c r="AB158" s="263">
        <v>8973</v>
      </c>
      <c r="AC158" s="263">
        <v>8989</v>
      </c>
      <c r="AD158" s="263">
        <v>8546</v>
      </c>
      <c r="AF158" s="262">
        <f t="shared" si="26"/>
        <v>33720</v>
      </c>
      <c r="AG158" s="262">
        <f t="shared" si="27"/>
        <v>2858</v>
      </c>
      <c r="AH158" s="199">
        <f t="shared" si="28"/>
        <v>2286.4</v>
      </c>
      <c r="AI158" s="209">
        <f t="shared" ref="AI158:AI221" si="38">1-AH158/M158</f>
        <v>0.32375036971310256</v>
      </c>
      <c r="AJ158" s="199">
        <f t="shared" si="29"/>
        <v>2143.5</v>
      </c>
      <c r="AK158" s="209">
        <f t="shared" ref="AK158:AK221" si="39">1-AJ158/M158</f>
        <v>0.36601597160603372</v>
      </c>
      <c r="AM158" s="210" t="b">
        <f t="shared" si="30"/>
        <v>0</v>
      </c>
      <c r="AN158" s="210" t="b">
        <f t="shared" si="36"/>
        <v>0</v>
      </c>
      <c r="AO158" s="211">
        <f t="shared" si="31"/>
        <v>62</v>
      </c>
      <c r="AP158" s="222">
        <f t="shared" si="32"/>
        <v>74648</v>
      </c>
      <c r="AQ158" s="178">
        <v>129</v>
      </c>
      <c r="AR158" s="212">
        <v>0</v>
      </c>
      <c r="AS158" s="203">
        <f t="shared" ref="AS158:AS221" si="40">+AR158*AG158</f>
        <v>0</v>
      </c>
      <c r="AT158" s="178">
        <v>129</v>
      </c>
      <c r="AU158" s="217">
        <f t="shared" ref="AU158:AU221" si="41">IF(AS158&gt;=$AN$26,AJ158,AH158)</f>
        <v>2286.4</v>
      </c>
      <c r="AV158" s="217">
        <f t="shared" si="33"/>
        <v>0</v>
      </c>
      <c r="AW158" s="213">
        <v>0</v>
      </c>
      <c r="AY158" s="179">
        <v>190016</v>
      </c>
      <c r="AZ158" s="214" t="s">
        <v>668</v>
      </c>
      <c r="BA158" s="232">
        <v>2910</v>
      </c>
      <c r="BB158" s="266">
        <f t="shared" si="34"/>
        <v>2910</v>
      </c>
      <c r="BC158" s="215">
        <f t="shared" si="37"/>
        <v>552.9</v>
      </c>
      <c r="BD158" s="215">
        <f t="shared" si="35"/>
        <v>0</v>
      </c>
    </row>
    <row r="159" spans="1:56" s="181" customFormat="1" ht="18.75" customHeight="1">
      <c r="A159" s="178">
        <v>130</v>
      </c>
      <c r="B159" s="179" t="s">
        <v>97</v>
      </c>
      <c r="C159" s="178" t="s">
        <v>369</v>
      </c>
      <c r="D159" s="263">
        <v>5024</v>
      </c>
      <c r="E159" s="263">
        <v>5683</v>
      </c>
      <c r="F159" s="263">
        <v>3603</v>
      </c>
      <c r="G159" s="263">
        <v>4917</v>
      </c>
      <c r="H159" s="263">
        <v>4965</v>
      </c>
      <c r="I159" s="263">
        <v>7184</v>
      </c>
      <c r="J159" s="263">
        <v>5591</v>
      </c>
      <c r="K159" s="263">
        <v>11895</v>
      </c>
      <c r="L159" s="263">
        <v>4291</v>
      </c>
      <c r="M159" s="263">
        <v>3667</v>
      </c>
      <c r="N159" s="263">
        <v>3453</v>
      </c>
      <c r="O159" s="263">
        <v>5072</v>
      </c>
      <c r="P159" s="263">
        <v>6490</v>
      </c>
      <c r="Q159" s="263">
        <v>7095</v>
      </c>
      <c r="R159" s="263">
        <v>4904</v>
      </c>
      <c r="S159" s="263">
        <v>6112</v>
      </c>
      <c r="T159" s="263">
        <v>4720</v>
      </c>
      <c r="U159" s="263">
        <v>6370</v>
      </c>
      <c r="V159" s="263">
        <v>5494</v>
      </c>
      <c r="W159" s="263">
        <v>5043</v>
      </c>
      <c r="X159" s="263">
        <v>4592</v>
      </c>
      <c r="Y159" s="263">
        <v>4266</v>
      </c>
      <c r="Z159" s="263">
        <v>5851</v>
      </c>
      <c r="AA159" s="263">
        <v>5362</v>
      </c>
      <c r="AB159" s="263">
        <v>7283</v>
      </c>
      <c r="AC159" s="263">
        <v>7305</v>
      </c>
      <c r="AD159" s="263">
        <v>5310</v>
      </c>
      <c r="AF159" s="262">
        <f t="shared" ref="AF159:AF222" si="42">MAX(D159:AD159)</f>
        <v>11895</v>
      </c>
      <c r="AG159" s="262">
        <f t="shared" ref="AG159:AG222" si="43">MIN(D159:AD159)</f>
        <v>3453</v>
      </c>
      <c r="AH159" s="199">
        <f t="shared" ref="AH159:AH222" si="44">AG159-(AG159*$AH$3)</f>
        <v>2762.4</v>
      </c>
      <c r="AI159" s="209">
        <f t="shared" si="38"/>
        <v>0.24668666484865009</v>
      </c>
      <c r="AJ159" s="199">
        <f t="shared" ref="AJ159:AJ222" si="45">AG159-(AG159*$AJ$3)</f>
        <v>2589.75</v>
      </c>
      <c r="AK159" s="209">
        <f t="shared" si="39"/>
        <v>0.29376874829560951</v>
      </c>
      <c r="AM159" s="210" t="b">
        <f t="shared" ref="AM159:AM222" si="46">AND(AN159&gt;0,AN159&lt;=$AN$24)</f>
        <v>0</v>
      </c>
      <c r="AN159" s="210" t="b">
        <f t="shared" si="36"/>
        <v>0</v>
      </c>
      <c r="AO159" s="211">
        <f t="shared" ref="AO159:AO222" si="47">VLOOKUP(AP159,$AS$29:$AT$436,2,FALSE)</f>
        <v>62</v>
      </c>
      <c r="AP159" s="222">
        <f t="shared" ref="AP159:AP222" si="48">IF(AM159,(LARGE($AS$30:$AS$436,+AN159)),AP158)</f>
        <v>74648</v>
      </c>
      <c r="AQ159" s="178">
        <v>130</v>
      </c>
      <c r="AR159" s="212">
        <v>9</v>
      </c>
      <c r="AS159" s="203">
        <f t="shared" si="40"/>
        <v>31077</v>
      </c>
      <c r="AT159" s="178">
        <v>130</v>
      </c>
      <c r="AU159" s="217">
        <f t="shared" si="41"/>
        <v>2762.4</v>
      </c>
      <c r="AV159" s="217">
        <f t="shared" ref="AV159:AV222" si="49">+AU159*AR159</f>
        <v>24861.600000000002</v>
      </c>
      <c r="AW159" s="213">
        <v>0</v>
      </c>
      <c r="AY159" s="179">
        <v>240013</v>
      </c>
      <c r="AZ159" s="214" t="s">
        <v>669</v>
      </c>
      <c r="BA159" s="232">
        <v>3290</v>
      </c>
      <c r="BB159" s="266">
        <f t="shared" ref="BB159:BB222" si="50">+BA159</f>
        <v>3290</v>
      </c>
      <c r="BC159" s="215">
        <f t="shared" si="37"/>
        <v>625.1</v>
      </c>
      <c r="BD159" s="215">
        <f t="shared" ref="BD159:BD222" si="51">(BB159+BC159)*AR159</f>
        <v>35235.9</v>
      </c>
    </row>
    <row r="160" spans="1:56" s="181" customFormat="1" ht="18.75" customHeight="1">
      <c r="A160" s="178">
        <v>131</v>
      </c>
      <c r="B160" s="179" t="s">
        <v>98</v>
      </c>
      <c r="C160" s="178" t="s">
        <v>369</v>
      </c>
      <c r="D160" s="263">
        <v>5024</v>
      </c>
      <c r="E160" s="263">
        <v>5670</v>
      </c>
      <c r="F160" s="263">
        <v>3603</v>
      </c>
      <c r="G160" s="263">
        <v>5019</v>
      </c>
      <c r="H160" s="263">
        <v>4965</v>
      </c>
      <c r="I160" s="263">
        <v>7162</v>
      </c>
      <c r="J160" s="263">
        <v>5591</v>
      </c>
      <c r="K160" s="263">
        <v>11147</v>
      </c>
      <c r="L160" s="263">
        <v>4681</v>
      </c>
      <c r="M160" s="263">
        <v>3563</v>
      </c>
      <c r="N160" s="263">
        <v>3453</v>
      </c>
      <c r="O160" s="263">
        <v>5072</v>
      </c>
      <c r="P160" s="263">
        <v>6726</v>
      </c>
      <c r="Q160" s="263">
        <v>7072</v>
      </c>
      <c r="R160" s="263">
        <v>4505</v>
      </c>
      <c r="S160" s="263">
        <v>6243</v>
      </c>
      <c r="T160" s="263">
        <v>5151</v>
      </c>
      <c r="U160" s="263">
        <v>6352</v>
      </c>
      <c r="V160" s="263">
        <v>5479</v>
      </c>
      <c r="W160" s="263">
        <v>5137</v>
      </c>
      <c r="X160" s="263">
        <v>4747</v>
      </c>
      <c r="Y160" s="263">
        <v>4324</v>
      </c>
      <c r="Z160" s="263">
        <v>5851</v>
      </c>
      <c r="AA160" s="263">
        <v>5362</v>
      </c>
      <c r="AB160" s="263">
        <v>7230</v>
      </c>
      <c r="AC160" s="263">
        <v>7283</v>
      </c>
      <c r="AD160" s="263">
        <v>5306</v>
      </c>
      <c r="AF160" s="262">
        <f t="shared" si="42"/>
        <v>11147</v>
      </c>
      <c r="AG160" s="262">
        <f t="shared" si="43"/>
        <v>3453</v>
      </c>
      <c r="AH160" s="199">
        <f t="shared" si="44"/>
        <v>2762.4</v>
      </c>
      <c r="AI160" s="209">
        <f t="shared" si="38"/>
        <v>0.22469828795958458</v>
      </c>
      <c r="AJ160" s="199">
        <f t="shared" si="45"/>
        <v>2589.75</v>
      </c>
      <c r="AK160" s="209">
        <f t="shared" si="39"/>
        <v>0.27315464496211062</v>
      </c>
      <c r="AM160" s="210" t="b">
        <f t="shared" si="46"/>
        <v>0</v>
      </c>
      <c r="AN160" s="210" t="b">
        <f t="shared" ref="AN160:AN223" si="52">IF(AN159&lt;$AN$24,+AN159+1)</f>
        <v>0</v>
      </c>
      <c r="AO160" s="211">
        <f t="shared" si="47"/>
        <v>62</v>
      </c>
      <c r="AP160" s="222">
        <f t="shared" si="48"/>
        <v>74648</v>
      </c>
      <c r="AQ160" s="178">
        <v>131</v>
      </c>
      <c r="AR160" s="212">
        <v>0</v>
      </c>
      <c r="AS160" s="203">
        <f t="shared" si="40"/>
        <v>0</v>
      </c>
      <c r="AT160" s="178">
        <v>131</v>
      </c>
      <c r="AU160" s="217">
        <f t="shared" si="41"/>
        <v>2762.4</v>
      </c>
      <c r="AV160" s="217">
        <f t="shared" si="49"/>
        <v>0</v>
      </c>
      <c r="AW160" s="213">
        <v>0</v>
      </c>
      <c r="AY160" s="179">
        <v>230005</v>
      </c>
      <c r="AZ160" s="214" t="s">
        <v>670</v>
      </c>
      <c r="BA160" s="232">
        <v>3380</v>
      </c>
      <c r="BB160" s="266">
        <f t="shared" si="50"/>
        <v>3380</v>
      </c>
      <c r="BC160" s="215">
        <f t="shared" si="37"/>
        <v>642.20000000000005</v>
      </c>
      <c r="BD160" s="215">
        <f t="shared" si="51"/>
        <v>0</v>
      </c>
    </row>
    <row r="161" spans="1:56" s="181" customFormat="1" ht="18.75" customHeight="1">
      <c r="A161" s="178">
        <v>132</v>
      </c>
      <c r="B161" s="179" t="s">
        <v>99</v>
      </c>
      <c r="C161" s="178" t="s">
        <v>369</v>
      </c>
      <c r="D161" s="263">
        <v>5285</v>
      </c>
      <c r="E161" s="263">
        <v>6735</v>
      </c>
      <c r="F161" s="263">
        <v>4640</v>
      </c>
      <c r="G161" s="263">
        <v>5737</v>
      </c>
      <c r="H161" s="263">
        <v>5223</v>
      </c>
      <c r="I161" s="263">
        <v>7976</v>
      </c>
      <c r="J161" s="263">
        <v>6502</v>
      </c>
      <c r="K161" s="263">
        <v>14869</v>
      </c>
      <c r="L161" s="263">
        <v>4942</v>
      </c>
      <c r="M161" s="263">
        <v>4448</v>
      </c>
      <c r="N161" s="263">
        <v>4009</v>
      </c>
      <c r="O161" s="263">
        <v>5591</v>
      </c>
      <c r="P161" s="263">
        <v>7470</v>
      </c>
      <c r="Q161" s="263">
        <v>7876</v>
      </c>
      <c r="R161" s="263">
        <v>6580</v>
      </c>
      <c r="S161" s="263">
        <v>6632</v>
      </c>
      <c r="T161" s="263">
        <v>5436</v>
      </c>
      <c r="U161" s="263">
        <v>7614</v>
      </c>
      <c r="V161" s="263">
        <v>6099</v>
      </c>
      <c r="W161" s="263">
        <v>5446</v>
      </c>
      <c r="X161" s="263">
        <v>4747</v>
      </c>
      <c r="Y161" s="263">
        <v>4695</v>
      </c>
      <c r="Z161" s="263">
        <v>6243</v>
      </c>
      <c r="AA161" s="263">
        <v>5964</v>
      </c>
      <c r="AB161" s="263">
        <v>8063</v>
      </c>
      <c r="AC161" s="263">
        <v>8110</v>
      </c>
      <c r="AD161" s="263">
        <v>5901</v>
      </c>
      <c r="AF161" s="262">
        <f t="shared" si="42"/>
        <v>14869</v>
      </c>
      <c r="AG161" s="262">
        <f t="shared" si="43"/>
        <v>4009</v>
      </c>
      <c r="AH161" s="199">
        <f t="shared" si="44"/>
        <v>3207.2</v>
      </c>
      <c r="AI161" s="209">
        <f t="shared" si="38"/>
        <v>0.27895683453237419</v>
      </c>
      <c r="AJ161" s="199">
        <f t="shared" si="45"/>
        <v>3006.75</v>
      </c>
      <c r="AK161" s="209">
        <f t="shared" si="39"/>
        <v>0.32402203237410077</v>
      </c>
      <c r="AM161" s="210" t="b">
        <f t="shared" si="46"/>
        <v>0</v>
      </c>
      <c r="AN161" s="210" t="b">
        <f t="shared" si="52"/>
        <v>0</v>
      </c>
      <c r="AO161" s="211">
        <f t="shared" si="47"/>
        <v>62</v>
      </c>
      <c r="AP161" s="222">
        <f t="shared" si="48"/>
        <v>74648</v>
      </c>
      <c r="AQ161" s="178">
        <v>132</v>
      </c>
      <c r="AR161" s="212">
        <v>8</v>
      </c>
      <c r="AS161" s="203">
        <f t="shared" si="40"/>
        <v>32072</v>
      </c>
      <c r="AT161" s="178">
        <v>132</v>
      </c>
      <c r="AU161" s="217">
        <f t="shared" si="41"/>
        <v>3207.2</v>
      </c>
      <c r="AV161" s="217">
        <f t="shared" si="49"/>
        <v>25657.599999999999</v>
      </c>
      <c r="AW161" s="213">
        <v>0</v>
      </c>
      <c r="AY161" s="179">
        <v>230006</v>
      </c>
      <c r="AZ161" s="214" t="s">
        <v>671</v>
      </c>
      <c r="BA161" s="232">
        <v>4370</v>
      </c>
      <c r="BB161" s="266">
        <f t="shared" si="50"/>
        <v>4370</v>
      </c>
      <c r="BC161" s="215">
        <f t="shared" si="37"/>
        <v>830.3</v>
      </c>
      <c r="BD161" s="215">
        <f t="shared" si="51"/>
        <v>41602.400000000001</v>
      </c>
    </row>
    <row r="162" spans="1:56" s="181" customFormat="1" ht="18.75" customHeight="1">
      <c r="A162" s="178">
        <v>133</v>
      </c>
      <c r="B162" s="179" t="s">
        <v>100</v>
      </c>
      <c r="C162" s="178" t="s">
        <v>369</v>
      </c>
      <c r="D162" s="263">
        <v>5860</v>
      </c>
      <c r="E162" s="263">
        <v>6840</v>
      </c>
      <c r="F162" s="263">
        <v>4871</v>
      </c>
      <c r="G162" s="263">
        <v>5874</v>
      </c>
      <c r="H162" s="263">
        <v>5929</v>
      </c>
      <c r="I162" s="263">
        <v>7976</v>
      </c>
      <c r="J162" s="263">
        <v>6502</v>
      </c>
      <c r="K162" s="263">
        <v>15792</v>
      </c>
      <c r="L162" s="263">
        <v>5202</v>
      </c>
      <c r="M162" s="263">
        <v>4773</v>
      </c>
      <c r="N162" s="263">
        <v>3867</v>
      </c>
      <c r="O162" s="263">
        <v>5591</v>
      </c>
      <c r="P162" s="263">
        <v>7777</v>
      </c>
      <c r="Q162" s="263">
        <v>7876</v>
      </c>
      <c r="R162" s="263">
        <v>5509</v>
      </c>
      <c r="S162" s="263">
        <v>7022</v>
      </c>
      <c r="T162" s="263">
        <v>5722</v>
      </c>
      <c r="U162" s="263">
        <v>7614</v>
      </c>
      <c r="V162" s="263">
        <v>6099</v>
      </c>
      <c r="W162" s="263">
        <v>5820</v>
      </c>
      <c r="X162" s="263">
        <v>5676</v>
      </c>
      <c r="Y162" s="263">
        <v>4662</v>
      </c>
      <c r="Z162" s="263">
        <v>6243</v>
      </c>
      <c r="AA162" s="263">
        <v>6288</v>
      </c>
      <c r="AB162" s="263">
        <v>8063</v>
      </c>
      <c r="AC162" s="263">
        <v>8110</v>
      </c>
      <c r="AD162" s="263">
        <v>6006</v>
      </c>
      <c r="AF162" s="262">
        <f t="shared" si="42"/>
        <v>15792</v>
      </c>
      <c r="AG162" s="262">
        <f t="shared" si="43"/>
        <v>3867</v>
      </c>
      <c r="AH162" s="199">
        <f t="shared" si="44"/>
        <v>3093.6</v>
      </c>
      <c r="AI162" s="209">
        <f t="shared" si="38"/>
        <v>0.35185417976115652</v>
      </c>
      <c r="AJ162" s="199">
        <f t="shared" si="45"/>
        <v>2900.25</v>
      </c>
      <c r="AK162" s="209">
        <f t="shared" si="39"/>
        <v>0.39236329352608423</v>
      </c>
      <c r="AM162" s="210" t="b">
        <f t="shared" si="46"/>
        <v>0</v>
      </c>
      <c r="AN162" s="210" t="b">
        <f t="shared" si="52"/>
        <v>0</v>
      </c>
      <c r="AO162" s="211">
        <f t="shared" si="47"/>
        <v>62</v>
      </c>
      <c r="AP162" s="222">
        <f t="shared" si="48"/>
        <v>74648</v>
      </c>
      <c r="AQ162" s="178">
        <v>133</v>
      </c>
      <c r="AR162" s="212">
        <v>0</v>
      </c>
      <c r="AS162" s="203">
        <f t="shared" si="40"/>
        <v>0</v>
      </c>
      <c r="AT162" s="178">
        <v>133</v>
      </c>
      <c r="AU162" s="217">
        <f t="shared" si="41"/>
        <v>3093.6</v>
      </c>
      <c r="AV162" s="217">
        <f t="shared" si="49"/>
        <v>0</v>
      </c>
      <c r="AW162" s="213">
        <v>0</v>
      </c>
      <c r="AY162" s="179">
        <v>240014</v>
      </c>
      <c r="AZ162" s="214" t="s">
        <v>596</v>
      </c>
      <c r="BA162" s="232">
        <v>4520</v>
      </c>
      <c r="BB162" s="266">
        <f t="shared" si="50"/>
        <v>4520</v>
      </c>
      <c r="BC162" s="215">
        <f t="shared" si="37"/>
        <v>858.8</v>
      </c>
      <c r="BD162" s="215">
        <f t="shared" si="51"/>
        <v>0</v>
      </c>
    </row>
    <row r="163" spans="1:56" s="181" customFormat="1" ht="18.75" customHeight="1">
      <c r="A163" s="178">
        <v>134</v>
      </c>
      <c r="B163" s="179" t="s">
        <v>101</v>
      </c>
      <c r="C163" s="178" t="s">
        <v>369</v>
      </c>
      <c r="D163" s="263">
        <v>6880</v>
      </c>
      <c r="E163" s="263">
        <v>7834</v>
      </c>
      <c r="F163" s="263">
        <v>5113</v>
      </c>
      <c r="G163" s="263">
        <v>6862</v>
      </c>
      <c r="H163" s="263">
        <v>6799</v>
      </c>
      <c r="I163" s="263">
        <v>8723</v>
      </c>
      <c r="J163" s="263">
        <v>7283</v>
      </c>
      <c r="K163" s="263">
        <v>15861</v>
      </c>
      <c r="L163" s="263">
        <v>5851</v>
      </c>
      <c r="M163" s="263">
        <v>4566</v>
      </c>
      <c r="N163" s="263">
        <v>3244</v>
      </c>
      <c r="O163" s="263">
        <v>6632</v>
      </c>
      <c r="P163" s="263">
        <v>8453</v>
      </c>
      <c r="Q163" s="263">
        <v>8614</v>
      </c>
      <c r="R163" s="263">
        <v>6353</v>
      </c>
      <c r="S163" s="263">
        <v>8193</v>
      </c>
      <c r="T163" s="263">
        <v>6730</v>
      </c>
      <c r="U163" s="263">
        <v>9268</v>
      </c>
      <c r="V163" s="263">
        <v>6672</v>
      </c>
      <c r="W163" s="263">
        <v>6412</v>
      </c>
      <c r="X163" s="263">
        <v>6675</v>
      </c>
      <c r="Y163" s="263">
        <v>5563</v>
      </c>
      <c r="Z163" s="263">
        <v>6827</v>
      </c>
      <c r="AA163" s="263">
        <v>8141</v>
      </c>
      <c r="AB163" s="263">
        <v>8818</v>
      </c>
      <c r="AC163" s="263">
        <v>8869</v>
      </c>
      <c r="AD163" s="263">
        <v>6913</v>
      </c>
      <c r="AF163" s="262">
        <f t="shared" si="42"/>
        <v>15861</v>
      </c>
      <c r="AG163" s="262">
        <f t="shared" si="43"/>
        <v>3244</v>
      </c>
      <c r="AH163" s="199">
        <f t="shared" si="44"/>
        <v>2595.1999999999998</v>
      </c>
      <c r="AI163" s="209">
        <f t="shared" si="38"/>
        <v>0.43162505475251867</v>
      </c>
      <c r="AJ163" s="199">
        <f t="shared" si="45"/>
        <v>2433</v>
      </c>
      <c r="AK163" s="209">
        <f t="shared" si="39"/>
        <v>0.46714848883048621</v>
      </c>
      <c r="AM163" s="210" t="b">
        <f t="shared" si="46"/>
        <v>0</v>
      </c>
      <c r="AN163" s="210" t="b">
        <f t="shared" si="52"/>
        <v>0</v>
      </c>
      <c r="AO163" s="211">
        <f t="shared" si="47"/>
        <v>62</v>
      </c>
      <c r="AP163" s="222">
        <f t="shared" si="48"/>
        <v>74648</v>
      </c>
      <c r="AQ163" s="178">
        <v>134</v>
      </c>
      <c r="AR163" s="212">
        <v>0</v>
      </c>
      <c r="AS163" s="203">
        <f t="shared" si="40"/>
        <v>0</v>
      </c>
      <c r="AT163" s="178">
        <v>134</v>
      </c>
      <c r="AU163" s="217">
        <f t="shared" si="41"/>
        <v>2595.1999999999998</v>
      </c>
      <c r="AV163" s="217">
        <f t="shared" si="49"/>
        <v>0</v>
      </c>
      <c r="AW163" s="213">
        <v>0</v>
      </c>
      <c r="AY163" s="179">
        <v>240015</v>
      </c>
      <c r="AZ163" s="214" t="s">
        <v>791</v>
      </c>
      <c r="BA163" s="232">
        <v>4210</v>
      </c>
      <c r="BB163" s="266">
        <f t="shared" si="50"/>
        <v>4210</v>
      </c>
      <c r="BC163" s="215">
        <f t="shared" si="37"/>
        <v>799.9</v>
      </c>
      <c r="BD163" s="215">
        <f t="shared" si="51"/>
        <v>0</v>
      </c>
    </row>
    <row r="164" spans="1:56" s="181" customFormat="1" ht="18.75" customHeight="1">
      <c r="A164" s="178">
        <v>135</v>
      </c>
      <c r="B164" s="179" t="s">
        <v>102</v>
      </c>
      <c r="C164" s="178" t="s">
        <v>369</v>
      </c>
      <c r="D164" s="263">
        <v>32820</v>
      </c>
      <c r="E164" s="263">
        <v>33469</v>
      </c>
      <c r="F164" s="263">
        <v>32771</v>
      </c>
      <c r="G164" s="263">
        <v>34431</v>
      </c>
      <c r="H164" s="263">
        <v>33214</v>
      </c>
      <c r="I164" s="263">
        <v>52355</v>
      </c>
      <c r="J164" s="263">
        <v>32511</v>
      </c>
      <c r="K164" s="263">
        <v>122615</v>
      </c>
      <c r="L164" s="263">
        <v>41614</v>
      </c>
      <c r="M164" s="263">
        <v>29260</v>
      </c>
      <c r="N164" s="263">
        <v>22229</v>
      </c>
      <c r="O164" s="263">
        <v>44346</v>
      </c>
      <c r="P164" s="263">
        <v>42122</v>
      </c>
      <c r="Q164" s="263">
        <v>51702</v>
      </c>
      <c r="R164" s="263">
        <v>31364</v>
      </c>
      <c r="S164" s="263">
        <v>52278</v>
      </c>
      <c r="T164" s="263">
        <v>57220</v>
      </c>
      <c r="U164" s="263">
        <v>102138</v>
      </c>
      <c r="V164" s="263">
        <v>40049</v>
      </c>
      <c r="W164" s="263">
        <v>46708</v>
      </c>
      <c r="X164" s="263">
        <v>38688</v>
      </c>
      <c r="Y164" s="263">
        <v>24492</v>
      </c>
      <c r="Z164" s="263">
        <v>44866</v>
      </c>
      <c r="AA164" s="263">
        <v>31805</v>
      </c>
      <c r="AB164" s="263">
        <v>52929</v>
      </c>
      <c r="AC164" s="263">
        <v>53238</v>
      </c>
      <c r="AD164" s="263">
        <v>31232</v>
      </c>
      <c r="AF164" s="262">
        <f t="shared" si="42"/>
        <v>122615</v>
      </c>
      <c r="AG164" s="262">
        <f t="shared" si="43"/>
        <v>22229</v>
      </c>
      <c r="AH164" s="199">
        <f t="shared" si="44"/>
        <v>17783.2</v>
      </c>
      <c r="AI164" s="209">
        <f t="shared" si="38"/>
        <v>0.39223513328776483</v>
      </c>
      <c r="AJ164" s="199">
        <f t="shared" si="45"/>
        <v>16671.75</v>
      </c>
      <c r="AK164" s="209">
        <f t="shared" si="39"/>
        <v>0.43022043745727956</v>
      </c>
      <c r="AM164" s="210" t="b">
        <f t="shared" si="46"/>
        <v>0</v>
      </c>
      <c r="AN164" s="210" t="b">
        <f t="shared" si="52"/>
        <v>0</v>
      </c>
      <c r="AO164" s="211">
        <f t="shared" si="47"/>
        <v>62</v>
      </c>
      <c r="AP164" s="222">
        <f t="shared" si="48"/>
        <v>74648</v>
      </c>
      <c r="AQ164" s="178">
        <v>135</v>
      </c>
      <c r="AR164" s="212">
        <v>0</v>
      </c>
      <c r="AS164" s="203">
        <f t="shared" si="40"/>
        <v>0</v>
      </c>
      <c r="AT164" s="178">
        <v>135</v>
      </c>
      <c r="AU164" s="217">
        <f t="shared" si="41"/>
        <v>17783.2</v>
      </c>
      <c r="AV164" s="217">
        <f t="shared" si="49"/>
        <v>0</v>
      </c>
      <c r="AW164" s="213">
        <v>0</v>
      </c>
      <c r="AY164" s="179">
        <v>430001</v>
      </c>
      <c r="AZ164" s="214" t="s">
        <v>555</v>
      </c>
      <c r="BA164" s="232">
        <v>17000</v>
      </c>
      <c r="BB164" s="266">
        <f t="shared" si="50"/>
        <v>17000</v>
      </c>
      <c r="BC164" s="215">
        <f t="shared" si="37"/>
        <v>3230</v>
      </c>
      <c r="BD164" s="215">
        <f t="shared" si="51"/>
        <v>0</v>
      </c>
    </row>
    <row r="165" spans="1:56" s="181" customFormat="1" ht="18.75" customHeight="1">
      <c r="A165" s="178">
        <v>136</v>
      </c>
      <c r="B165" s="179" t="s">
        <v>103</v>
      </c>
      <c r="C165" s="178" t="s">
        <v>369</v>
      </c>
      <c r="D165" s="263">
        <v>9078</v>
      </c>
      <c r="E165" s="263">
        <v>13085</v>
      </c>
      <c r="F165" s="263">
        <v>8477</v>
      </c>
      <c r="G165" s="263">
        <v>10038</v>
      </c>
      <c r="H165" s="263">
        <v>8969</v>
      </c>
      <c r="I165" s="263">
        <v>18441</v>
      </c>
      <c r="J165" s="263">
        <v>16907</v>
      </c>
      <c r="K165" s="263">
        <v>15068</v>
      </c>
      <c r="L165" s="263">
        <v>8063</v>
      </c>
      <c r="M165" s="263">
        <v>7569</v>
      </c>
      <c r="N165" s="263">
        <v>8357</v>
      </c>
      <c r="O165" s="263">
        <v>12094</v>
      </c>
      <c r="P165" s="263">
        <v>16031</v>
      </c>
      <c r="Q165" s="263">
        <v>18210</v>
      </c>
      <c r="R165" s="263">
        <v>15817</v>
      </c>
      <c r="S165" s="263">
        <v>14175</v>
      </c>
      <c r="T165" s="263">
        <v>12094</v>
      </c>
      <c r="U165" s="263">
        <v>16352</v>
      </c>
      <c r="V165" s="263">
        <v>14106</v>
      </c>
      <c r="W165" s="263">
        <v>10997</v>
      </c>
      <c r="X165" s="263">
        <v>9091</v>
      </c>
      <c r="Y165" s="263">
        <v>11604</v>
      </c>
      <c r="Z165" s="263">
        <v>14630</v>
      </c>
      <c r="AA165" s="263">
        <v>10422</v>
      </c>
      <c r="AB165" s="263">
        <v>18740</v>
      </c>
      <c r="AC165" s="263">
        <v>18752</v>
      </c>
      <c r="AD165" s="263">
        <v>15956</v>
      </c>
      <c r="AF165" s="262">
        <f t="shared" si="42"/>
        <v>18752</v>
      </c>
      <c r="AG165" s="262">
        <f t="shared" si="43"/>
        <v>7569</v>
      </c>
      <c r="AH165" s="199">
        <f t="shared" si="44"/>
        <v>6055.2</v>
      </c>
      <c r="AI165" s="209">
        <f t="shared" si="38"/>
        <v>0.20000000000000007</v>
      </c>
      <c r="AJ165" s="199">
        <f t="shared" si="45"/>
        <v>5676.75</v>
      </c>
      <c r="AK165" s="209">
        <f t="shared" si="39"/>
        <v>0.25</v>
      </c>
      <c r="AM165" s="210" t="b">
        <f t="shared" si="46"/>
        <v>0</v>
      </c>
      <c r="AN165" s="210" t="b">
        <f t="shared" si="52"/>
        <v>0</v>
      </c>
      <c r="AO165" s="211">
        <f t="shared" si="47"/>
        <v>62</v>
      </c>
      <c r="AP165" s="222">
        <f t="shared" si="48"/>
        <v>74648</v>
      </c>
      <c r="AQ165" s="178">
        <v>136</v>
      </c>
      <c r="AR165" s="212">
        <v>0</v>
      </c>
      <c r="AS165" s="203">
        <f t="shared" si="40"/>
        <v>0</v>
      </c>
      <c r="AT165" s="178">
        <v>136</v>
      </c>
      <c r="AU165" s="217">
        <f t="shared" si="41"/>
        <v>6055.2</v>
      </c>
      <c r="AV165" s="217">
        <f t="shared" si="49"/>
        <v>0</v>
      </c>
      <c r="AW165" s="213">
        <v>0</v>
      </c>
      <c r="AY165" s="179">
        <v>240002</v>
      </c>
      <c r="AZ165" s="214" t="s">
        <v>556</v>
      </c>
      <c r="BA165" s="232">
        <v>7330</v>
      </c>
      <c r="BB165" s="266">
        <f t="shared" si="50"/>
        <v>7330</v>
      </c>
      <c r="BC165" s="215">
        <f t="shared" si="37"/>
        <v>1392.7</v>
      </c>
      <c r="BD165" s="215">
        <f t="shared" si="51"/>
        <v>0</v>
      </c>
    </row>
    <row r="166" spans="1:56" s="181" customFormat="1" ht="18.75" customHeight="1">
      <c r="A166" s="178">
        <v>137</v>
      </c>
      <c r="B166" s="179" t="s">
        <v>104</v>
      </c>
      <c r="C166" s="178" t="s">
        <v>369</v>
      </c>
      <c r="D166" s="263">
        <v>25343</v>
      </c>
      <c r="E166" s="263">
        <v>30875</v>
      </c>
      <c r="F166" s="263">
        <v>22605</v>
      </c>
      <c r="G166" s="263">
        <v>24583</v>
      </c>
      <c r="H166" s="263">
        <v>25646</v>
      </c>
      <c r="I166" s="263">
        <v>37696</v>
      </c>
      <c r="J166" s="263">
        <v>32511</v>
      </c>
      <c r="K166" s="263">
        <v>59450</v>
      </c>
      <c r="L166" s="263">
        <v>22562</v>
      </c>
      <c r="M166" s="263">
        <v>20183</v>
      </c>
      <c r="N166" s="263">
        <v>20118</v>
      </c>
      <c r="O166" s="263">
        <v>27439</v>
      </c>
      <c r="P166" s="263">
        <v>34844</v>
      </c>
      <c r="Q166" s="263">
        <v>37226</v>
      </c>
      <c r="R166" s="263">
        <v>28306</v>
      </c>
      <c r="S166" s="263">
        <v>28089</v>
      </c>
      <c r="T166" s="263">
        <v>25949</v>
      </c>
      <c r="U166" s="263">
        <v>33426</v>
      </c>
      <c r="V166" s="263">
        <v>28835</v>
      </c>
      <c r="W166" s="263">
        <v>25632</v>
      </c>
      <c r="X166" s="263">
        <v>30951</v>
      </c>
      <c r="Y166" s="263">
        <v>27366</v>
      </c>
      <c r="Z166" s="263">
        <v>35112</v>
      </c>
      <c r="AA166" s="263">
        <v>29580</v>
      </c>
      <c r="AB166" s="263">
        <v>38155</v>
      </c>
      <c r="AC166" s="263">
        <v>38331</v>
      </c>
      <c r="AD166" s="263">
        <v>33354</v>
      </c>
      <c r="AF166" s="262">
        <f t="shared" si="42"/>
        <v>59450</v>
      </c>
      <c r="AG166" s="262">
        <f t="shared" si="43"/>
        <v>20118</v>
      </c>
      <c r="AH166" s="199">
        <f t="shared" si="44"/>
        <v>16094.4</v>
      </c>
      <c r="AI166" s="209">
        <f t="shared" si="38"/>
        <v>0.20257642570480106</v>
      </c>
      <c r="AJ166" s="199">
        <f t="shared" si="45"/>
        <v>15088.5</v>
      </c>
      <c r="AK166" s="209">
        <f t="shared" si="39"/>
        <v>0.25241539909825106</v>
      </c>
      <c r="AM166" s="210" t="b">
        <f t="shared" si="46"/>
        <v>0</v>
      </c>
      <c r="AN166" s="210" t="b">
        <f t="shared" si="52"/>
        <v>0</v>
      </c>
      <c r="AO166" s="211">
        <f t="shared" si="47"/>
        <v>62</v>
      </c>
      <c r="AP166" s="222">
        <f t="shared" si="48"/>
        <v>74648</v>
      </c>
      <c r="AQ166" s="178">
        <v>137</v>
      </c>
      <c r="AR166" s="212">
        <v>0</v>
      </c>
      <c r="AS166" s="203">
        <f t="shared" si="40"/>
        <v>0</v>
      </c>
      <c r="AT166" s="178">
        <v>137</v>
      </c>
      <c r="AU166" s="217">
        <f t="shared" si="41"/>
        <v>16094.4</v>
      </c>
      <c r="AV166" s="217">
        <f t="shared" si="49"/>
        <v>0</v>
      </c>
      <c r="AW166" s="213">
        <v>0</v>
      </c>
      <c r="AY166" s="179">
        <v>240004</v>
      </c>
      <c r="AZ166" s="214" t="s">
        <v>597</v>
      </c>
      <c r="BA166" s="232">
        <v>18100</v>
      </c>
      <c r="BB166" s="266">
        <f t="shared" si="50"/>
        <v>18100</v>
      </c>
      <c r="BC166" s="215">
        <f t="shared" si="37"/>
        <v>3439</v>
      </c>
      <c r="BD166" s="215">
        <f t="shared" si="51"/>
        <v>0</v>
      </c>
    </row>
    <row r="167" spans="1:56" s="181" customFormat="1" ht="18.75" customHeight="1">
      <c r="A167" s="178">
        <v>138</v>
      </c>
      <c r="B167" s="179" t="s">
        <v>105</v>
      </c>
      <c r="C167" s="178" t="s">
        <v>369</v>
      </c>
      <c r="D167" s="263">
        <v>5202</v>
      </c>
      <c r="E167" s="263">
        <v>7498</v>
      </c>
      <c r="F167" s="263">
        <v>3466</v>
      </c>
      <c r="G167" s="263">
        <v>5121</v>
      </c>
      <c r="H167" s="263">
        <v>5141</v>
      </c>
      <c r="I167" s="263">
        <v>9425</v>
      </c>
      <c r="J167" s="263">
        <v>6892</v>
      </c>
      <c r="K167" s="263">
        <v>9318</v>
      </c>
      <c r="L167" s="263">
        <v>2861</v>
      </c>
      <c r="M167" s="263">
        <v>3095</v>
      </c>
      <c r="N167" s="263">
        <v>3251</v>
      </c>
      <c r="O167" s="263">
        <v>8453</v>
      </c>
      <c r="P167" s="263">
        <v>7805</v>
      </c>
      <c r="Q167" s="263">
        <v>9307</v>
      </c>
      <c r="R167" s="263">
        <v>7701</v>
      </c>
      <c r="S167" s="263">
        <v>7672</v>
      </c>
      <c r="T167" s="263">
        <v>3868</v>
      </c>
      <c r="U167" s="263">
        <v>9369</v>
      </c>
      <c r="V167" s="263">
        <v>7209</v>
      </c>
      <c r="W167" s="263">
        <v>5746</v>
      </c>
      <c r="X167" s="263">
        <v>4836</v>
      </c>
      <c r="Y167" s="263">
        <v>4391</v>
      </c>
      <c r="Z167" s="263">
        <v>7803</v>
      </c>
      <c r="AA167" s="263">
        <v>6433</v>
      </c>
      <c r="AB167" s="263">
        <v>9558</v>
      </c>
      <c r="AC167" s="263">
        <v>9584</v>
      </c>
      <c r="AD167" s="263">
        <v>6611</v>
      </c>
      <c r="AF167" s="262">
        <f t="shared" si="42"/>
        <v>9584</v>
      </c>
      <c r="AG167" s="262">
        <f t="shared" si="43"/>
        <v>2861</v>
      </c>
      <c r="AH167" s="199">
        <f t="shared" si="44"/>
        <v>2288.8000000000002</v>
      </c>
      <c r="AI167" s="209">
        <f t="shared" si="38"/>
        <v>0.26048465266558962</v>
      </c>
      <c r="AJ167" s="199">
        <f t="shared" si="45"/>
        <v>2145.75</v>
      </c>
      <c r="AK167" s="209">
        <f t="shared" si="39"/>
        <v>0.30670436187399031</v>
      </c>
      <c r="AM167" s="210" t="b">
        <f t="shared" si="46"/>
        <v>0</v>
      </c>
      <c r="AN167" s="210" t="b">
        <f t="shared" si="52"/>
        <v>0</v>
      </c>
      <c r="AO167" s="211">
        <f t="shared" si="47"/>
        <v>62</v>
      </c>
      <c r="AP167" s="222">
        <f t="shared" si="48"/>
        <v>74648</v>
      </c>
      <c r="AQ167" s="178">
        <v>138</v>
      </c>
      <c r="AR167" s="212">
        <v>0</v>
      </c>
      <c r="AS167" s="203">
        <f t="shared" si="40"/>
        <v>0</v>
      </c>
      <c r="AT167" s="178">
        <v>138</v>
      </c>
      <c r="AU167" s="217">
        <f t="shared" si="41"/>
        <v>2288.8000000000002</v>
      </c>
      <c r="AV167" s="217">
        <f t="shared" si="49"/>
        <v>0</v>
      </c>
      <c r="AW167" s="213">
        <v>0</v>
      </c>
      <c r="AY167" s="179">
        <v>240003</v>
      </c>
      <c r="AZ167" s="214" t="s">
        <v>557</v>
      </c>
      <c r="BA167" s="232">
        <v>3730</v>
      </c>
      <c r="BB167" s="266">
        <f t="shared" si="50"/>
        <v>3730</v>
      </c>
      <c r="BC167" s="215">
        <f t="shared" si="37"/>
        <v>708.7</v>
      </c>
      <c r="BD167" s="215">
        <f t="shared" si="51"/>
        <v>0</v>
      </c>
    </row>
    <row r="168" spans="1:56" s="181" customFormat="1" ht="18.75" customHeight="1">
      <c r="A168" s="178">
        <v>139</v>
      </c>
      <c r="B168" s="179" t="s">
        <v>106</v>
      </c>
      <c r="C168" s="178" t="s">
        <v>369</v>
      </c>
      <c r="D168" s="263">
        <v>19021</v>
      </c>
      <c r="E168" s="263">
        <v>22647</v>
      </c>
      <c r="F168" s="263">
        <v>15439</v>
      </c>
      <c r="G168" s="263">
        <v>19053</v>
      </c>
      <c r="H168" s="263">
        <v>19249</v>
      </c>
      <c r="I168" s="263">
        <v>21206</v>
      </c>
      <c r="J168" s="263">
        <v>19507</v>
      </c>
      <c r="K168" s="263">
        <v>20436</v>
      </c>
      <c r="L168" s="263">
        <v>16256</v>
      </c>
      <c r="M168" s="263">
        <v>13785</v>
      </c>
      <c r="N168" s="263">
        <v>8977</v>
      </c>
      <c r="O168" s="263">
        <v>18077</v>
      </c>
      <c r="P168" s="263">
        <v>22758</v>
      </c>
      <c r="Q168" s="263">
        <v>20943</v>
      </c>
      <c r="R168" s="263">
        <v>21342</v>
      </c>
      <c r="S168" s="263">
        <v>20937</v>
      </c>
      <c r="T168" s="263">
        <v>17881</v>
      </c>
      <c r="U168" s="263">
        <v>21185</v>
      </c>
      <c r="V168" s="263">
        <v>16223</v>
      </c>
      <c r="W168" s="263">
        <v>17260</v>
      </c>
      <c r="X168" s="263">
        <v>29016</v>
      </c>
      <c r="Y168" s="263">
        <v>11735</v>
      </c>
      <c r="Z168" s="263">
        <v>13655</v>
      </c>
      <c r="AA168" s="263">
        <v>26459</v>
      </c>
      <c r="AB168" s="263">
        <v>21458</v>
      </c>
      <c r="AC168" s="263">
        <v>21566</v>
      </c>
      <c r="AD168" s="263">
        <v>14954</v>
      </c>
      <c r="AF168" s="262">
        <f t="shared" si="42"/>
        <v>29016</v>
      </c>
      <c r="AG168" s="262">
        <f t="shared" si="43"/>
        <v>8977</v>
      </c>
      <c r="AH168" s="199">
        <f t="shared" si="44"/>
        <v>7181.6</v>
      </c>
      <c r="AI168" s="209">
        <f t="shared" si="38"/>
        <v>0.47902792890823354</v>
      </c>
      <c r="AJ168" s="199">
        <f t="shared" si="45"/>
        <v>6732.75</v>
      </c>
      <c r="AK168" s="209">
        <f t="shared" si="39"/>
        <v>0.51158868335146901</v>
      </c>
      <c r="AM168" s="210" t="b">
        <f t="shared" si="46"/>
        <v>0</v>
      </c>
      <c r="AN168" s="210" t="b">
        <f t="shared" si="52"/>
        <v>0</v>
      </c>
      <c r="AO168" s="211">
        <f t="shared" si="47"/>
        <v>62</v>
      </c>
      <c r="AP168" s="222">
        <f t="shared" si="48"/>
        <v>74648</v>
      </c>
      <c r="AQ168" s="178">
        <v>139</v>
      </c>
      <c r="AR168" s="212">
        <v>0</v>
      </c>
      <c r="AS168" s="203">
        <f t="shared" si="40"/>
        <v>0</v>
      </c>
      <c r="AT168" s="178">
        <v>139</v>
      </c>
      <c r="AU168" s="217">
        <f t="shared" si="41"/>
        <v>7181.6</v>
      </c>
      <c r="AV168" s="217">
        <f t="shared" si="49"/>
        <v>0</v>
      </c>
      <c r="AW168" s="213">
        <v>0</v>
      </c>
      <c r="AY168" s="179">
        <v>510002</v>
      </c>
      <c r="AZ168" s="214" t="s">
        <v>558</v>
      </c>
      <c r="BA168" s="232">
        <v>9800</v>
      </c>
      <c r="BB168" s="266">
        <f t="shared" si="50"/>
        <v>9800</v>
      </c>
      <c r="BC168" s="215">
        <f t="shared" si="37"/>
        <v>1862</v>
      </c>
      <c r="BD168" s="215">
        <f t="shared" si="51"/>
        <v>0</v>
      </c>
    </row>
    <row r="169" spans="1:56" s="181" customFormat="1" ht="18.75" customHeight="1">
      <c r="A169" s="178">
        <v>140</v>
      </c>
      <c r="B169" s="179" t="s">
        <v>107</v>
      </c>
      <c r="C169" s="178" t="s">
        <v>369</v>
      </c>
      <c r="D169" s="263">
        <v>40220</v>
      </c>
      <c r="E169" s="263">
        <v>40262</v>
      </c>
      <c r="F169" s="263">
        <v>15439</v>
      </c>
      <c r="G169" s="263">
        <v>38809</v>
      </c>
      <c r="H169" s="263">
        <v>39744</v>
      </c>
      <c r="I169" s="263">
        <v>29319</v>
      </c>
      <c r="J169" s="263">
        <v>52799</v>
      </c>
      <c r="K169" s="263">
        <v>638410</v>
      </c>
      <c r="L169" s="263">
        <v>16256</v>
      </c>
      <c r="M169" s="263">
        <v>13785</v>
      </c>
      <c r="N169" s="263">
        <v>13664</v>
      </c>
      <c r="O169" s="263">
        <v>56050</v>
      </c>
      <c r="P169" s="263">
        <v>47207</v>
      </c>
      <c r="Q169" s="263">
        <v>28953</v>
      </c>
      <c r="R169" s="263">
        <v>121057</v>
      </c>
      <c r="S169" s="263">
        <v>41875</v>
      </c>
      <c r="T169" s="263">
        <v>17881</v>
      </c>
      <c r="U169" s="263">
        <v>74282</v>
      </c>
      <c r="V169" s="263">
        <v>22427</v>
      </c>
      <c r="W169" s="263">
        <v>30130</v>
      </c>
      <c r="X169" s="263">
        <v>48361</v>
      </c>
      <c r="Y169" s="263">
        <v>19137</v>
      </c>
      <c r="Z169" s="263">
        <v>13655</v>
      </c>
      <c r="AA169" s="263">
        <v>49589</v>
      </c>
      <c r="AB169" s="263">
        <v>29650</v>
      </c>
      <c r="AC169" s="263">
        <v>29815</v>
      </c>
      <c r="AD169" s="263">
        <v>42184</v>
      </c>
      <c r="AF169" s="262">
        <f t="shared" si="42"/>
        <v>638410</v>
      </c>
      <c r="AG169" s="262">
        <f t="shared" si="43"/>
        <v>13655</v>
      </c>
      <c r="AH169" s="199">
        <f t="shared" si="44"/>
        <v>10924</v>
      </c>
      <c r="AI169" s="209">
        <f t="shared" si="38"/>
        <v>0.20754443235400799</v>
      </c>
      <c r="AJ169" s="199">
        <f t="shared" si="45"/>
        <v>10241.25</v>
      </c>
      <c r="AK169" s="209">
        <f t="shared" si="39"/>
        <v>0.25707290533188243</v>
      </c>
      <c r="AM169" s="210" t="b">
        <f t="shared" si="46"/>
        <v>0</v>
      </c>
      <c r="AN169" s="210" t="b">
        <f t="shared" si="52"/>
        <v>0</v>
      </c>
      <c r="AO169" s="211">
        <f t="shared" si="47"/>
        <v>62</v>
      </c>
      <c r="AP169" s="222">
        <f t="shared" si="48"/>
        <v>74648</v>
      </c>
      <c r="AQ169" s="178">
        <v>140</v>
      </c>
      <c r="AR169" s="212">
        <v>0</v>
      </c>
      <c r="AS169" s="203">
        <f t="shared" si="40"/>
        <v>0</v>
      </c>
      <c r="AT169" s="178">
        <v>140</v>
      </c>
      <c r="AU169" s="217">
        <f t="shared" si="41"/>
        <v>10924</v>
      </c>
      <c r="AV169" s="217">
        <f t="shared" si="49"/>
        <v>0</v>
      </c>
      <c r="AW169" s="213">
        <v>0</v>
      </c>
      <c r="AY169" s="179">
        <v>510002</v>
      </c>
      <c r="AZ169" s="214" t="s">
        <v>558</v>
      </c>
      <c r="BA169" s="232">
        <v>9800</v>
      </c>
      <c r="BB169" s="266">
        <f t="shared" si="50"/>
        <v>9800</v>
      </c>
      <c r="BC169" s="215">
        <f t="shared" si="37"/>
        <v>1862</v>
      </c>
      <c r="BD169" s="215">
        <f t="shared" si="51"/>
        <v>0</v>
      </c>
    </row>
    <row r="170" spans="1:56" s="181" customFormat="1" ht="18.75" customHeight="1">
      <c r="A170" s="178">
        <v>141</v>
      </c>
      <c r="B170" s="179" t="s">
        <v>108</v>
      </c>
      <c r="C170" s="178" t="s">
        <v>369</v>
      </c>
      <c r="D170" s="263">
        <v>1954</v>
      </c>
      <c r="E170" s="263">
        <v>2764</v>
      </c>
      <c r="F170" s="263">
        <v>1500</v>
      </c>
      <c r="G170" s="263">
        <v>2340</v>
      </c>
      <c r="H170" s="263">
        <v>1978</v>
      </c>
      <c r="I170" s="263">
        <v>3204</v>
      </c>
      <c r="J170" s="263">
        <v>2341</v>
      </c>
      <c r="K170" s="263">
        <v>4781</v>
      </c>
      <c r="L170" s="263">
        <v>2277</v>
      </c>
      <c r="M170" s="263">
        <v>1339</v>
      </c>
      <c r="N170" s="263">
        <v>1805</v>
      </c>
      <c r="O170" s="263">
        <v>2731</v>
      </c>
      <c r="P170" s="263">
        <v>2846</v>
      </c>
      <c r="Q170" s="263">
        <v>3164</v>
      </c>
      <c r="R170" s="263">
        <v>2742</v>
      </c>
      <c r="S170" s="263">
        <v>2601</v>
      </c>
      <c r="T170" s="263">
        <v>2277</v>
      </c>
      <c r="U170" s="263">
        <v>3677</v>
      </c>
      <c r="V170" s="263">
        <v>2451</v>
      </c>
      <c r="W170" s="263">
        <v>2394</v>
      </c>
      <c r="X170" s="263">
        <v>1935</v>
      </c>
      <c r="Y170" s="263">
        <v>1861</v>
      </c>
      <c r="Z170" s="263">
        <v>2341</v>
      </c>
      <c r="AA170" s="263">
        <v>2336</v>
      </c>
      <c r="AB170" s="263">
        <v>3251</v>
      </c>
      <c r="AC170" s="263">
        <v>3258</v>
      </c>
      <c r="AD170" s="263">
        <v>2299</v>
      </c>
      <c r="AF170" s="262">
        <f t="shared" si="42"/>
        <v>4781</v>
      </c>
      <c r="AG170" s="262">
        <f t="shared" si="43"/>
        <v>1339</v>
      </c>
      <c r="AH170" s="199">
        <f t="shared" si="44"/>
        <v>1071.2</v>
      </c>
      <c r="AI170" s="209">
        <f t="shared" si="38"/>
        <v>0.19999999999999996</v>
      </c>
      <c r="AJ170" s="199">
        <f t="shared" si="45"/>
        <v>1004.25</v>
      </c>
      <c r="AK170" s="209">
        <f t="shared" si="39"/>
        <v>0.25</v>
      </c>
      <c r="AM170" s="210" t="b">
        <f t="shared" si="46"/>
        <v>0</v>
      </c>
      <c r="AN170" s="210" t="b">
        <f t="shared" si="52"/>
        <v>0</v>
      </c>
      <c r="AO170" s="211">
        <f t="shared" si="47"/>
        <v>62</v>
      </c>
      <c r="AP170" s="222">
        <f t="shared" si="48"/>
        <v>74648</v>
      </c>
      <c r="AQ170" s="178">
        <v>141</v>
      </c>
      <c r="AR170" s="212">
        <v>64</v>
      </c>
      <c r="AS170" s="203">
        <f t="shared" si="40"/>
        <v>85696</v>
      </c>
      <c r="AT170" s="178">
        <v>141</v>
      </c>
      <c r="AU170" s="217">
        <f t="shared" si="41"/>
        <v>1004.25</v>
      </c>
      <c r="AV170" s="217">
        <f t="shared" si="49"/>
        <v>64272</v>
      </c>
      <c r="AW170" s="213">
        <v>0</v>
      </c>
      <c r="AY170" s="179">
        <v>470007</v>
      </c>
      <c r="AZ170" s="214" t="s">
        <v>672</v>
      </c>
      <c r="BA170" s="232">
        <v>1150</v>
      </c>
      <c r="BB170" s="266">
        <f t="shared" si="50"/>
        <v>1150</v>
      </c>
      <c r="BC170" s="215">
        <f t="shared" si="37"/>
        <v>218.5</v>
      </c>
      <c r="BD170" s="215">
        <f t="shared" si="51"/>
        <v>87584</v>
      </c>
    </row>
    <row r="171" spans="1:56" s="181" customFormat="1" ht="18.75" customHeight="1">
      <c r="A171" s="178">
        <v>142</v>
      </c>
      <c r="B171" s="179" t="s">
        <v>109</v>
      </c>
      <c r="C171" s="178" t="s">
        <v>369</v>
      </c>
      <c r="D171" s="263">
        <v>15324</v>
      </c>
      <c r="E171" s="263">
        <v>14879</v>
      </c>
      <c r="F171" s="263">
        <v>9875</v>
      </c>
      <c r="G171" s="263">
        <v>14648</v>
      </c>
      <c r="H171" s="263">
        <v>15144</v>
      </c>
      <c r="I171" s="263">
        <v>20522</v>
      </c>
      <c r="J171" s="263">
        <v>15736</v>
      </c>
      <c r="K171" s="263">
        <v>29740</v>
      </c>
      <c r="L171" s="263">
        <v>9155</v>
      </c>
      <c r="M171" s="263">
        <v>8818</v>
      </c>
      <c r="N171" s="263">
        <v>11425</v>
      </c>
      <c r="O171" s="263">
        <v>14305</v>
      </c>
      <c r="P171" s="263">
        <v>15634</v>
      </c>
      <c r="Q171" s="263">
        <v>20267</v>
      </c>
      <c r="R171" s="263">
        <v>12834</v>
      </c>
      <c r="S171" s="263">
        <v>16256</v>
      </c>
      <c r="T171" s="263">
        <v>12359</v>
      </c>
      <c r="U171" s="263">
        <v>18199</v>
      </c>
      <c r="V171" s="263">
        <v>15698</v>
      </c>
      <c r="W171" s="263">
        <v>12846</v>
      </c>
      <c r="X171" s="263">
        <v>14245</v>
      </c>
      <c r="Y171" s="263">
        <v>12025</v>
      </c>
      <c r="Z171" s="263">
        <v>12679</v>
      </c>
      <c r="AA171" s="263">
        <v>16600</v>
      </c>
      <c r="AB171" s="263">
        <v>20716</v>
      </c>
      <c r="AC171" s="263">
        <v>20870</v>
      </c>
      <c r="AD171" s="263">
        <v>15030</v>
      </c>
      <c r="AF171" s="262">
        <f t="shared" si="42"/>
        <v>29740</v>
      </c>
      <c r="AG171" s="262">
        <f t="shared" si="43"/>
        <v>8818</v>
      </c>
      <c r="AH171" s="199">
        <f t="shared" si="44"/>
        <v>7054.4</v>
      </c>
      <c r="AI171" s="209">
        <f t="shared" si="38"/>
        <v>0.20000000000000007</v>
      </c>
      <c r="AJ171" s="199">
        <f t="shared" si="45"/>
        <v>6613.5</v>
      </c>
      <c r="AK171" s="209">
        <f t="shared" si="39"/>
        <v>0.25</v>
      </c>
      <c r="AM171" s="210" t="b">
        <f t="shared" si="46"/>
        <v>0</v>
      </c>
      <c r="AN171" s="210" t="b">
        <f t="shared" si="52"/>
        <v>0</v>
      </c>
      <c r="AO171" s="211">
        <f t="shared" si="47"/>
        <v>62</v>
      </c>
      <c r="AP171" s="222">
        <f t="shared" si="48"/>
        <v>74648</v>
      </c>
      <c r="AQ171" s="178">
        <v>142</v>
      </c>
      <c r="AR171" s="212">
        <v>0</v>
      </c>
      <c r="AS171" s="203">
        <f t="shared" si="40"/>
        <v>0</v>
      </c>
      <c r="AT171" s="178">
        <v>142</v>
      </c>
      <c r="AU171" s="217">
        <f t="shared" si="41"/>
        <v>7054.4</v>
      </c>
      <c r="AV171" s="217">
        <f t="shared" si="49"/>
        <v>0</v>
      </c>
      <c r="AW171" s="213">
        <v>0</v>
      </c>
      <c r="AY171" s="179">
        <v>450008</v>
      </c>
      <c r="AZ171" s="214" t="s">
        <v>673</v>
      </c>
      <c r="BA171" s="232">
        <v>9816</v>
      </c>
      <c r="BB171" s="266">
        <f t="shared" si="50"/>
        <v>9816</v>
      </c>
      <c r="BC171" s="215">
        <f t="shared" si="37"/>
        <v>1865.04</v>
      </c>
      <c r="BD171" s="215">
        <f t="shared" si="51"/>
        <v>0</v>
      </c>
    </row>
    <row r="172" spans="1:56" s="181" customFormat="1" ht="18.75" customHeight="1">
      <c r="A172" s="178">
        <v>143</v>
      </c>
      <c r="B172" s="179" t="s">
        <v>110</v>
      </c>
      <c r="C172" s="178" t="s">
        <v>369</v>
      </c>
      <c r="D172" s="263">
        <v>15999</v>
      </c>
      <c r="E172" s="263">
        <v>15153</v>
      </c>
      <c r="F172" s="263">
        <v>9875</v>
      </c>
      <c r="G172" s="263">
        <v>13760</v>
      </c>
      <c r="H172" s="263">
        <v>16190</v>
      </c>
      <c r="I172" s="263">
        <v>20314</v>
      </c>
      <c r="J172" s="263">
        <v>15736</v>
      </c>
      <c r="K172" s="263">
        <v>31953</v>
      </c>
      <c r="L172" s="263">
        <v>10339</v>
      </c>
      <c r="M172" s="263">
        <v>8818</v>
      </c>
      <c r="N172" s="263">
        <v>9787</v>
      </c>
      <c r="O172" s="263">
        <v>14695</v>
      </c>
      <c r="P172" s="263">
        <v>17414</v>
      </c>
      <c r="Q172" s="263">
        <v>20061</v>
      </c>
      <c r="R172" s="263">
        <v>13520</v>
      </c>
      <c r="S172" s="263">
        <v>17036</v>
      </c>
      <c r="T172" s="263">
        <v>13958</v>
      </c>
      <c r="U172" s="263">
        <v>18013</v>
      </c>
      <c r="V172" s="263">
        <v>15539</v>
      </c>
      <c r="W172" s="263">
        <v>13368</v>
      </c>
      <c r="X172" s="263">
        <v>15050</v>
      </c>
      <c r="Y172" s="263">
        <v>12131</v>
      </c>
      <c r="Z172" s="263">
        <v>13655</v>
      </c>
      <c r="AA172" s="263">
        <v>17539</v>
      </c>
      <c r="AB172" s="263">
        <v>20599</v>
      </c>
      <c r="AC172" s="263">
        <v>20658</v>
      </c>
      <c r="AD172" s="263">
        <v>15099</v>
      </c>
      <c r="AF172" s="262">
        <f t="shared" si="42"/>
        <v>31953</v>
      </c>
      <c r="AG172" s="262">
        <f t="shared" si="43"/>
        <v>8818</v>
      </c>
      <c r="AH172" s="199">
        <f t="shared" si="44"/>
        <v>7054.4</v>
      </c>
      <c r="AI172" s="209">
        <f t="shared" si="38"/>
        <v>0.20000000000000007</v>
      </c>
      <c r="AJ172" s="199">
        <f t="shared" si="45"/>
        <v>6613.5</v>
      </c>
      <c r="AK172" s="209">
        <f t="shared" si="39"/>
        <v>0.25</v>
      </c>
      <c r="AM172" s="210" t="b">
        <f t="shared" si="46"/>
        <v>0</v>
      </c>
      <c r="AN172" s="210" t="b">
        <f t="shared" si="52"/>
        <v>0</v>
      </c>
      <c r="AO172" s="211">
        <f t="shared" si="47"/>
        <v>62</v>
      </c>
      <c r="AP172" s="222">
        <f t="shared" si="48"/>
        <v>74648</v>
      </c>
      <c r="AQ172" s="178">
        <v>143</v>
      </c>
      <c r="AR172" s="212">
        <v>66</v>
      </c>
      <c r="AS172" s="203">
        <f t="shared" si="40"/>
        <v>581988</v>
      </c>
      <c r="AT172" s="178">
        <v>143</v>
      </c>
      <c r="AU172" s="217">
        <f t="shared" si="41"/>
        <v>6613.5</v>
      </c>
      <c r="AV172" s="217">
        <f t="shared" si="49"/>
        <v>436491</v>
      </c>
      <c r="AW172" s="213">
        <v>0</v>
      </c>
      <c r="AY172" s="179">
        <v>450008</v>
      </c>
      <c r="AZ172" s="214" t="s">
        <v>673</v>
      </c>
      <c r="BA172" s="232">
        <v>9816</v>
      </c>
      <c r="BB172" s="266">
        <f t="shared" si="50"/>
        <v>9816</v>
      </c>
      <c r="BC172" s="215">
        <f t="shared" si="37"/>
        <v>1865.04</v>
      </c>
      <c r="BD172" s="215">
        <f t="shared" si="51"/>
        <v>770948.64</v>
      </c>
    </row>
    <row r="173" spans="1:56" s="181" customFormat="1" ht="18.75" customHeight="1">
      <c r="A173" s="178">
        <v>144</v>
      </c>
      <c r="B173" s="179" t="s">
        <v>111</v>
      </c>
      <c r="C173" s="178" t="s">
        <v>369</v>
      </c>
      <c r="D173" s="263">
        <v>18099</v>
      </c>
      <c r="E173" s="263">
        <v>12962</v>
      </c>
      <c r="F173" s="263">
        <v>14420</v>
      </c>
      <c r="G173" s="263">
        <v>13638</v>
      </c>
      <c r="H173" s="263">
        <v>17885</v>
      </c>
      <c r="I173" s="263">
        <v>18691</v>
      </c>
      <c r="J173" s="263">
        <v>16386</v>
      </c>
      <c r="K173" s="263">
        <v>36370</v>
      </c>
      <c r="L173" s="263">
        <v>15150</v>
      </c>
      <c r="M173" s="263">
        <v>8818</v>
      </c>
      <c r="N173" s="263">
        <v>11573</v>
      </c>
      <c r="O173" s="263">
        <v>15736</v>
      </c>
      <c r="P173" s="263">
        <v>14740</v>
      </c>
      <c r="Q173" s="263">
        <v>18458</v>
      </c>
      <c r="R173" s="263">
        <v>14491</v>
      </c>
      <c r="S173" s="263">
        <v>23018</v>
      </c>
      <c r="T173" s="263">
        <v>12874</v>
      </c>
      <c r="U173" s="263">
        <v>13927</v>
      </c>
      <c r="V173" s="263">
        <v>14298</v>
      </c>
      <c r="W173" s="263">
        <v>11594</v>
      </c>
      <c r="X173" s="263">
        <v>16824</v>
      </c>
      <c r="Y173" s="263">
        <v>10395</v>
      </c>
      <c r="Z173" s="263">
        <v>14630</v>
      </c>
      <c r="AA173" s="263">
        <v>17827</v>
      </c>
      <c r="AB173" s="263">
        <v>18882</v>
      </c>
      <c r="AC173" s="263">
        <v>19005</v>
      </c>
      <c r="AD173" s="263">
        <v>16482</v>
      </c>
      <c r="AF173" s="262">
        <f t="shared" si="42"/>
        <v>36370</v>
      </c>
      <c r="AG173" s="262">
        <f t="shared" si="43"/>
        <v>8818</v>
      </c>
      <c r="AH173" s="199">
        <f t="shared" si="44"/>
        <v>7054.4</v>
      </c>
      <c r="AI173" s="209">
        <f t="shared" si="38"/>
        <v>0.20000000000000007</v>
      </c>
      <c r="AJ173" s="199">
        <f t="shared" si="45"/>
        <v>6613.5</v>
      </c>
      <c r="AK173" s="209">
        <f t="shared" si="39"/>
        <v>0.25</v>
      </c>
      <c r="AM173" s="210" t="b">
        <f t="shared" si="46"/>
        <v>0</v>
      </c>
      <c r="AN173" s="210" t="b">
        <f t="shared" si="52"/>
        <v>0</v>
      </c>
      <c r="AO173" s="211">
        <f t="shared" si="47"/>
        <v>62</v>
      </c>
      <c r="AP173" s="222">
        <f t="shared" si="48"/>
        <v>74648</v>
      </c>
      <c r="AQ173" s="178">
        <v>144</v>
      </c>
      <c r="AR173" s="212">
        <v>0</v>
      </c>
      <c r="AS173" s="203">
        <f t="shared" si="40"/>
        <v>0</v>
      </c>
      <c r="AT173" s="178">
        <v>144</v>
      </c>
      <c r="AU173" s="217">
        <f t="shared" si="41"/>
        <v>7054.4</v>
      </c>
      <c r="AV173" s="217">
        <f t="shared" si="49"/>
        <v>0</v>
      </c>
      <c r="AW173" s="213">
        <v>0</v>
      </c>
      <c r="AY173" s="179">
        <v>450008</v>
      </c>
      <c r="AZ173" s="214" t="s">
        <v>673</v>
      </c>
      <c r="BA173" s="232">
        <v>9986</v>
      </c>
      <c r="BB173" s="266">
        <f t="shared" si="50"/>
        <v>9986</v>
      </c>
      <c r="BC173" s="215">
        <f t="shared" si="37"/>
        <v>1897.34</v>
      </c>
      <c r="BD173" s="215">
        <f t="shared" si="51"/>
        <v>0</v>
      </c>
    </row>
    <row r="174" spans="1:56" s="181" customFormat="1" ht="18.75" customHeight="1">
      <c r="A174" s="178">
        <v>145</v>
      </c>
      <c r="B174" s="179" t="s">
        <v>112</v>
      </c>
      <c r="C174" s="178" t="s">
        <v>369</v>
      </c>
      <c r="D174" s="263">
        <v>20136</v>
      </c>
      <c r="E174" s="263">
        <v>16469</v>
      </c>
      <c r="F174" s="263">
        <v>14420</v>
      </c>
      <c r="G174" s="263">
        <v>14919</v>
      </c>
      <c r="H174" s="263">
        <v>20377</v>
      </c>
      <c r="I174" s="263">
        <v>24338</v>
      </c>
      <c r="J174" s="263">
        <v>18077</v>
      </c>
      <c r="K174" s="263">
        <v>43952</v>
      </c>
      <c r="L174" s="263">
        <v>15150</v>
      </c>
      <c r="M174" s="263">
        <v>8818</v>
      </c>
      <c r="N174" s="263">
        <v>11832</v>
      </c>
      <c r="O174" s="263">
        <v>16646</v>
      </c>
      <c r="P174" s="263">
        <v>18648</v>
      </c>
      <c r="Q174" s="263">
        <v>24035</v>
      </c>
      <c r="R174" s="263">
        <v>14886</v>
      </c>
      <c r="S174" s="263">
        <v>25099</v>
      </c>
      <c r="T174" s="263">
        <v>13460</v>
      </c>
      <c r="U174" s="263">
        <v>21582</v>
      </c>
      <c r="V174" s="263">
        <v>18617</v>
      </c>
      <c r="W174" s="263">
        <v>15451</v>
      </c>
      <c r="X174" s="263">
        <v>18942</v>
      </c>
      <c r="Y174" s="263">
        <v>12800</v>
      </c>
      <c r="Z174" s="263">
        <v>15215</v>
      </c>
      <c r="AA174" s="263">
        <v>18974</v>
      </c>
      <c r="AB174" s="263">
        <v>24565</v>
      </c>
      <c r="AC174" s="263">
        <v>24750</v>
      </c>
      <c r="AD174" s="263">
        <v>17215</v>
      </c>
      <c r="AF174" s="262">
        <f t="shared" si="42"/>
        <v>43952</v>
      </c>
      <c r="AG174" s="262">
        <f t="shared" si="43"/>
        <v>8818</v>
      </c>
      <c r="AH174" s="199">
        <f t="shared" si="44"/>
        <v>7054.4</v>
      </c>
      <c r="AI174" s="209">
        <f t="shared" si="38"/>
        <v>0.20000000000000007</v>
      </c>
      <c r="AJ174" s="199">
        <f t="shared" si="45"/>
        <v>6613.5</v>
      </c>
      <c r="AK174" s="209">
        <f t="shared" si="39"/>
        <v>0.25</v>
      </c>
      <c r="AM174" s="210" t="b">
        <f t="shared" si="46"/>
        <v>0</v>
      </c>
      <c r="AN174" s="210" t="b">
        <f t="shared" si="52"/>
        <v>0</v>
      </c>
      <c r="AO174" s="211">
        <f t="shared" si="47"/>
        <v>62</v>
      </c>
      <c r="AP174" s="222">
        <f t="shared" si="48"/>
        <v>74648</v>
      </c>
      <c r="AQ174" s="178">
        <v>145</v>
      </c>
      <c r="AR174" s="212">
        <v>0</v>
      </c>
      <c r="AS174" s="203">
        <f t="shared" si="40"/>
        <v>0</v>
      </c>
      <c r="AT174" s="178">
        <v>145</v>
      </c>
      <c r="AU174" s="217">
        <f t="shared" si="41"/>
        <v>7054.4</v>
      </c>
      <c r="AV174" s="217">
        <f t="shared" si="49"/>
        <v>0</v>
      </c>
      <c r="AW174" s="213">
        <v>0</v>
      </c>
      <c r="AY174" s="179">
        <v>450008</v>
      </c>
      <c r="AZ174" s="214" t="s">
        <v>673</v>
      </c>
      <c r="BA174" s="232">
        <v>9986</v>
      </c>
      <c r="BB174" s="266">
        <f t="shared" si="50"/>
        <v>9986</v>
      </c>
      <c r="BC174" s="215">
        <f t="shared" si="37"/>
        <v>1897.34</v>
      </c>
      <c r="BD174" s="215">
        <f t="shared" si="51"/>
        <v>0</v>
      </c>
    </row>
    <row r="175" spans="1:56" s="181" customFormat="1" ht="18.75" customHeight="1">
      <c r="A175" s="178">
        <v>146</v>
      </c>
      <c r="B175" s="179" t="s">
        <v>113</v>
      </c>
      <c r="C175" s="178" t="s">
        <v>369</v>
      </c>
      <c r="D175" s="263">
        <v>19540</v>
      </c>
      <c r="E175" s="263">
        <v>25130</v>
      </c>
      <c r="F175" s="263">
        <v>18163</v>
      </c>
      <c r="G175" s="263">
        <v>26149</v>
      </c>
      <c r="H175" s="263">
        <v>19309</v>
      </c>
      <c r="I175" s="263">
        <v>31152</v>
      </c>
      <c r="J175" s="263">
        <v>32511</v>
      </c>
      <c r="K175" s="263">
        <v>49963</v>
      </c>
      <c r="L175" s="263">
        <v>20126</v>
      </c>
      <c r="M175" s="263">
        <v>16217</v>
      </c>
      <c r="N175" s="263">
        <v>18931</v>
      </c>
      <c r="O175" s="263">
        <v>24709</v>
      </c>
      <c r="P175" s="263">
        <v>26815</v>
      </c>
      <c r="Q175" s="263">
        <v>30764</v>
      </c>
      <c r="R175" s="263">
        <v>26044</v>
      </c>
      <c r="S175" s="263">
        <v>27700</v>
      </c>
      <c r="T175" s="263">
        <v>22139</v>
      </c>
      <c r="U175" s="263">
        <v>26742</v>
      </c>
      <c r="V175" s="263">
        <v>23828</v>
      </c>
      <c r="W175" s="263">
        <v>22734</v>
      </c>
      <c r="X175" s="263">
        <v>19507</v>
      </c>
      <c r="Y175" s="263">
        <v>21224</v>
      </c>
      <c r="Z175" s="263">
        <v>24383</v>
      </c>
      <c r="AA175" s="263">
        <v>23428</v>
      </c>
      <c r="AB175" s="263">
        <v>31549</v>
      </c>
      <c r="AC175" s="263">
        <v>31678</v>
      </c>
      <c r="AD175" s="263">
        <v>27594</v>
      </c>
      <c r="AF175" s="262">
        <f t="shared" si="42"/>
        <v>49963</v>
      </c>
      <c r="AG175" s="262">
        <f t="shared" si="43"/>
        <v>16217</v>
      </c>
      <c r="AH175" s="199">
        <f t="shared" si="44"/>
        <v>12973.6</v>
      </c>
      <c r="AI175" s="209">
        <f t="shared" si="38"/>
        <v>0.19999999999999996</v>
      </c>
      <c r="AJ175" s="199">
        <f t="shared" si="45"/>
        <v>12162.75</v>
      </c>
      <c r="AK175" s="209">
        <f t="shared" si="39"/>
        <v>0.25</v>
      </c>
      <c r="AM175" s="210" t="b">
        <f t="shared" si="46"/>
        <v>0</v>
      </c>
      <c r="AN175" s="210" t="b">
        <f t="shared" si="52"/>
        <v>0</v>
      </c>
      <c r="AO175" s="211">
        <f t="shared" si="47"/>
        <v>62</v>
      </c>
      <c r="AP175" s="222">
        <f t="shared" si="48"/>
        <v>74648</v>
      </c>
      <c r="AQ175" s="178">
        <v>146</v>
      </c>
      <c r="AR175" s="212">
        <v>0</v>
      </c>
      <c r="AS175" s="203">
        <f t="shared" si="40"/>
        <v>0</v>
      </c>
      <c r="AT175" s="178">
        <v>146</v>
      </c>
      <c r="AU175" s="217">
        <f t="shared" si="41"/>
        <v>12973.6</v>
      </c>
      <c r="AV175" s="217">
        <f t="shared" si="49"/>
        <v>0</v>
      </c>
      <c r="AW175" s="213">
        <v>0</v>
      </c>
      <c r="AY175" s="179">
        <v>460012</v>
      </c>
      <c r="AZ175" s="214" t="s">
        <v>598</v>
      </c>
      <c r="BA175" s="232">
        <v>14740</v>
      </c>
      <c r="BB175" s="266">
        <f t="shared" si="50"/>
        <v>14740</v>
      </c>
      <c r="BC175" s="215">
        <f t="shared" si="37"/>
        <v>2800.6</v>
      </c>
      <c r="BD175" s="215">
        <f t="shared" si="51"/>
        <v>0</v>
      </c>
    </row>
    <row r="176" spans="1:56" s="181" customFormat="1" ht="18.75" customHeight="1">
      <c r="A176" s="178">
        <v>147</v>
      </c>
      <c r="B176" s="179" t="s">
        <v>114</v>
      </c>
      <c r="C176" s="178" t="s">
        <v>369</v>
      </c>
      <c r="D176" s="263">
        <v>21245</v>
      </c>
      <c r="E176" s="263">
        <v>22518</v>
      </c>
      <c r="F176" s="263">
        <v>15556</v>
      </c>
      <c r="G176" s="263">
        <v>23181</v>
      </c>
      <c r="H176" s="263">
        <v>21499</v>
      </c>
      <c r="I176" s="263">
        <v>30653</v>
      </c>
      <c r="J176" s="263">
        <v>27309</v>
      </c>
      <c r="K176" s="263">
        <v>39942</v>
      </c>
      <c r="L176" s="263">
        <v>16515</v>
      </c>
      <c r="M176" s="263">
        <v>13889</v>
      </c>
      <c r="N176" s="263">
        <v>17633</v>
      </c>
      <c r="O176" s="263">
        <v>23409</v>
      </c>
      <c r="P176" s="263">
        <v>23889</v>
      </c>
      <c r="Q176" s="263">
        <v>30272</v>
      </c>
      <c r="R176" s="263">
        <v>24123</v>
      </c>
      <c r="S176" s="263">
        <v>27960</v>
      </c>
      <c r="T176" s="263">
        <v>18168</v>
      </c>
      <c r="U176" s="263">
        <v>23937</v>
      </c>
      <c r="V176" s="263">
        <v>23448</v>
      </c>
      <c r="W176" s="263">
        <v>19529</v>
      </c>
      <c r="X176" s="263">
        <v>17273</v>
      </c>
      <c r="Y176" s="263">
        <v>19947</v>
      </c>
      <c r="Z176" s="263">
        <v>23994</v>
      </c>
      <c r="AA176" s="263">
        <v>26459</v>
      </c>
      <c r="AB176" s="263">
        <v>31042</v>
      </c>
      <c r="AC176" s="263">
        <v>31171</v>
      </c>
      <c r="AD176" s="263">
        <v>25843</v>
      </c>
      <c r="AF176" s="262">
        <f t="shared" si="42"/>
        <v>39942</v>
      </c>
      <c r="AG176" s="262">
        <f t="shared" si="43"/>
        <v>13889</v>
      </c>
      <c r="AH176" s="199">
        <f t="shared" si="44"/>
        <v>11111.2</v>
      </c>
      <c r="AI176" s="209">
        <f t="shared" si="38"/>
        <v>0.19999999999999996</v>
      </c>
      <c r="AJ176" s="199">
        <f t="shared" si="45"/>
        <v>10416.75</v>
      </c>
      <c r="AK176" s="209">
        <f t="shared" si="39"/>
        <v>0.25</v>
      </c>
      <c r="AM176" s="210" t="b">
        <f t="shared" si="46"/>
        <v>0</v>
      </c>
      <c r="AN176" s="210" t="b">
        <f t="shared" si="52"/>
        <v>0</v>
      </c>
      <c r="AO176" s="211">
        <f t="shared" si="47"/>
        <v>62</v>
      </c>
      <c r="AP176" s="222">
        <f t="shared" si="48"/>
        <v>74648</v>
      </c>
      <c r="AQ176" s="178">
        <v>147</v>
      </c>
      <c r="AR176" s="212">
        <v>0</v>
      </c>
      <c r="AS176" s="203">
        <f t="shared" si="40"/>
        <v>0</v>
      </c>
      <c r="AT176" s="178">
        <v>147</v>
      </c>
      <c r="AU176" s="217">
        <f t="shared" si="41"/>
        <v>11111.2</v>
      </c>
      <c r="AV176" s="217">
        <f t="shared" si="49"/>
        <v>0</v>
      </c>
      <c r="AW176" s="213">
        <v>0</v>
      </c>
      <c r="AY176" s="179">
        <v>460013</v>
      </c>
      <c r="AZ176" s="214" t="s">
        <v>599</v>
      </c>
      <c r="BA176" s="232">
        <v>13230</v>
      </c>
      <c r="BB176" s="266">
        <f t="shared" si="50"/>
        <v>13230</v>
      </c>
      <c r="BC176" s="215">
        <f t="shared" si="37"/>
        <v>2513.6999999999998</v>
      </c>
      <c r="BD176" s="215">
        <f t="shared" si="51"/>
        <v>0</v>
      </c>
    </row>
    <row r="177" spans="1:56" s="181" customFormat="1" ht="18.75" customHeight="1">
      <c r="A177" s="178">
        <v>148</v>
      </c>
      <c r="B177" s="179" t="s">
        <v>115</v>
      </c>
      <c r="C177" s="178" t="s">
        <v>369</v>
      </c>
      <c r="D177" s="263">
        <v>28336</v>
      </c>
      <c r="E177" s="263">
        <v>34172</v>
      </c>
      <c r="F177" s="263">
        <v>23027</v>
      </c>
      <c r="G177" s="263">
        <v>56578</v>
      </c>
      <c r="H177" s="263">
        <v>28001</v>
      </c>
      <c r="I177" s="263">
        <v>47043</v>
      </c>
      <c r="J177" s="263">
        <v>40314</v>
      </c>
      <c r="K177" s="263">
        <v>68995</v>
      </c>
      <c r="L177" s="263">
        <v>28609</v>
      </c>
      <c r="M177" s="263">
        <v>20560</v>
      </c>
      <c r="N177" s="263">
        <v>26756</v>
      </c>
      <c r="O177" s="263">
        <v>36152</v>
      </c>
      <c r="P177" s="263">
        <v>45425</v>
      </c>
      <c r="Q177" s="263">
        <v>46457</v>
      </c>
      <c r="R177" s="263">
        <v>61642</v>
      </c>
      <c r="S177" s="263">
        <v>34722</v>
      </c>
      <c r="T177" s="263">
        <v>31471</v>
      </c>
      <c r="U177" s="263">
        <v>41716</v>
      </c>
      <c r="V177" s="263">
        <v>35986</v>
      </c>
      <c r="W177" s="263">
        <v>32924</v>
      </c>
      <c r="X177" s="263">
        <v>43077</v>
      </c>
      <c r="Y177" s="263">
        <v>28807</v>
      </c>
      <c r="Z177" s="263">
        <v>28480</v>
      </c>
      <c r="AA177" s="263">
        <v>39250</v>
      </c>
      <c r="AB177" s="263">
        <v>47779</v>
      </c>
      <c r="AC177" s="263">
        <v>47839</v>
      </c>
      <c r="AD177" s="263">
        <v>41602</v>
      </c>
      <c r="AF177" s="262">
        <f t="shared" si="42"/>
        <v>68995</v>
      </c>
      <c r="AG177" s="262">
        <f t="shared" si="43"/>
        <v>20560</v>
      </c>
      <c r="AH177" s="199">
        <f t="shared" si="44"/>
        <v>16448</v>
      </c>
      <c r="AI177" s="209">
        <f t="shared" si="38"/>
        <v>0.19999999999999996</v>
      </c>
      <c r="AJ177" s="199">
        <f t="shared" si="45"/>
        <v>15420</v>
      </c>
      <c r="AK177" s="209">
        <f t="shared" si="39"/>
        <v>0.25</v>
      </c>
      <c r="AM177" s="210" t="b">
        <f t="shared" si="46"/>
        <v>0</v>
      </c>
      <c r="AN177" s="210" t="b">
        <f t="shared" si="52"/>
        <v>0</v>
      </c>
      <c r="AO177" s="211">
        <f t="shared" si="47"/>
        <v>62</v>
      </c>
      <c r="AP177" s="222">
        <f t="shared" si="48"/>
        <v>74648</v>
      </c>
      <c r="AQ177" s="178">
        <v>148</v>
      </c>
      <c r="AR177" s="212">
        <v>10</v>
      </c>
      <c r="AS177" s="203">
        <f t="shared" si="40"/>
        <v>205600</v>
      </c>
      <c r="AT177" s="178">
        <v>148</v>
      </c>
      <c r="AU177" s="217">
        <f t="shared" si="41"/>
        <v>15420</v>
      </c>
      <c r="AV177" s="217">
        <f t="shared" si="49"/>
        <v>154200</v>
      </c>
      <c r="AW177" s="213">
        <v>0</v>
      </c>
      <c r="AY177" s="179">
        <v>480004</v>
      </c>
      <c r="AZ177" s="214" t="s">
        <v>674</v>
      </c>
      <c r="BA177" s="232">
        <v>16640</v>
      </c>
      <c r="BB177" s="266">
        <f t="shared" si="50"/>
        <v>16640</v>
      </c>
      <c r="BC177" s="215">
        <f t="shared" si="37"/>
        <v>3161.6</v>
      </c>
      <c r="BD177" s="215">
        <f t="shared" si="51"/>
        <v>198016</v>
      </c>
    </row>
    <row r="178" spans="1:56" s="181" customFormat="1" ht="18.75" customHeight="1">
      <c r="A178" s="178">
        <v>149</v>
      </c>
      <c r="B178" s="179" t="s">
        <v>116</v>
      </c>
      <c r="C178" s="178" t="s">
        <v>369</v>
      </c>
      <c r="D178" s="263">
        <v>38866</v>
      </c>
      <c r="E178" s="263">
        <v>34324</v>
      </c>
      <c r="F178" s="263">
        <v>23027</v>
      </c>
      <c r="G178" s="263">
        <v>32136</v>
      </c>
      <c r="H178" s="263">
        <v>39331</v>
      </c>
      <c r="I178" s="263">
        <v>40028</v>
      </c>
      <c r="J178" s="263">
        <v>39013</v>
      </c>
      <c r="K178" s="263">
        <v>56105</v>
      </c>
      <c r="L178" s="263">
        <v>23077</v>
      </c>
      <c r="M178" s="263">
        <v>20560</v>
      </c>
      <c r="N178" s="263">
        <v>24410</v>
      </c>
      <c r="O178" s="263">
        <v>34852</v>
      </c>
      <c r="P178" s="263">
        <v>35326</v>
      </c>
      <c r="Q178" s="263">
        <v>39530</v>
      </c>
      <c r="R178" s="263">
        <v>37645</v>
      </c>
      <c r="S178" s="263">
        <v>38103</v>
      </c>
      <c r="T178" s="263">
        <v>28845</v>
      </c>
      <c r="U178" s="263">
        <v>35496</v>
      </c>
      <c r="V178" s="263">
        <v>30621</v>
      </c>
      <c r="W178" s="263">
        <v>28955</v>
      </c>
      <c r="X178" s="263">
        <v>42669</v>
      </c>
      <c r="Y178" s="263">
        <v>28330</v>
      </c>
      <c r="Z178" s="263">
        <v>27797</v>
      </c>
      <c r="AA178" s="263">
        <v>44456</v>
      </c>
      <c r="AB178" s="263">
        <v>40587</v>
      </c>
      <c r="AC178" s="263">
        <v>40705</v>
      </c>
      <c r="AD178" s="263">
        <v>39775</v>
      </c>
      <c r="AF178" s="262">
        <f t="shared" si="42"/>
        <v>56105</v>
      </c>
      <c r="AG178" s="262">
        <f t="shared" si="43"/>
        <v>20560</v>
      </c>
      <c r="AH178" s="199">
        <f t="shared" si="44"/>
        <v>16448</v>
      </c>
      <c r="AI178" s="209">
        <f t="shared" si="38"/>
        <v>0.19999999999999996</v>
      </c>
      <c r="AJ178" s="199">
        <f t="shared" si="45"/>
        <v>15420</v>
      </c>
      <c r="AK178" s="209">
        <f t="shared" si="39"/>
        <v>0.25</v>
      </c>
      <c r="AM178" s="210" t="b">
        <f t="shared" si="46"/>
        <v>0</v>
      </c>
      <c r="AN178" s="210" t="b">
        <f t="shared" si="52"/>
        <v>0</v>
      </c>
      <c r="AO178" s="211">
        <f t="shared" si="47"/>
        <v>62</v>
      </c>
      <c r="AP178" s="222">
        <f t="shared" si="48"/>
        <v>74648</v>
      </c>
      <c r="AQ178" s="178">
        <v>149</v>
      </c>
      <c r="AR178" s="212">
        <v>0</v>
      </c>
      <c r="AS178" s="203">
        <f t="shared" si="40"/>
        <v>0</v>
      </c>
      <c r="AT178" s="178">
        <v>149</v>
      </c>
      <c r="AU178" s="217">
        <f t="shared" si="41"/>
        <v>16448</v>
      </c>
      <c r="AV178" s="217">
        <f t="shared" si="49"/>
        <v>0</v>
      </c>
      <c r="AW178" s="213">
        <v>0</v>
      </c>
      <c r="AY178" s="179">
        <v>480004</v>
      </c>
      <c r="AZ178" s="214" t="s">
        <v>674</v>
      </c>
      <c r="BA178" s="232">
        <v>16640</v>
      </c>
      <c r="BB178" s="266">
        <f t="shared" si="50"/>
        <v>16640</v>
      </c>
      <c r="BC178" s="215">
        <f t="shared" si="37"/>
        <v>3161.6</v>
      </c>
      <c r="BD178" s="215">
        <f t="shared" si="51"/>
        <v>0</v>
      </c>
    </row>
    <row r="179" spans="1:56" s="181" customFormat="1" ht="18.75" customHeight="1">
      <c r="A179" s="178">
        <v>150</v>
      </c>
      <c r="B179" s="179" t="s">
        <v>117</v>
      </c>
      <c r="C179" s="178" t="s">
        <v>369</v>
      </c>
      <c r="D179" s="263">
        <v>6645</v>
      </c>
      <c r="E179" s="263">
        <v>9730</v>
      </c>
      <c r="F179" s="263">
        <v>5811</v>
      </c>
      <c r="G179" s="263">
        <v>7616</v>
      </c>
      <c r="H179" s="263">
        <v>6568</v>
      </c>
      <c r="I179" s="263">
        <v>10471</v>
      </c>
      <c r="J179" s="263">
        <v>9884</v>
      </c>
      <c r="K179" s="263">
        <v>14671</v>
      </c>
      <c r="L179" s="263">
        <v>6112</v>
      </c>
      <c r="M179" s="263">
        <v>5188</v>
      </c>
      <c r="N179" s="263">
        <v>5392</v>
      </c>
      <c r="O179" s="263">
        <v>8453</v>
      </c>
      <c r="P179" s="263">
        <v>9119</v>
      </c>
      <c r="Q179" s="263">
        <v>10340</v>
      </c>
      <c r="R179" s="263">
        <v>70782</v>
      </c>
      <c r="S179" s="263">
        <v>8843</v>
      </c>
      <c r="T179" s="263">
        <v>7335</v>
      </c>
      <c r="U179" s="263">
        <v>9924</v>
      </c>
      <c r="V179" s="263">
        <v>8010</v>
      </c>
      <c r="W179" s="263">
        <v>8076</v>
      </c>
      <c r="X179" s="263">
        <v>7298</v>
      </c>
      <c r="Y179" s="263">
        <v>6476</v>
      </c>
      <c r="Z179" s="263">
        <v>7803</v>
      </c>
      <c r="AA179" s="263">
        <v>8209</v>
      </c>
      <c r="AB179" s="263">
        <v>10599</v>
      </c>
      <c r="AC179" s="263">
        <v>10648</v>
      </c>
      <c r="AD179" s="263">
        <v>48561</v>
      </c>
      <c r="AF179" s="262">
        <f t="shared" si="42"/>
        <v>70782</v>
      </c>
      <c r="AG179" s="262">
        <f t="shared" si="43"/>
        <v>5188</v>
      </c>
      <c r="AH179" s="199">
        <f t="shared" si="44"/>
        <v>4150.3999999999996</v>
      </c>
      <c r="AI179" s="209">
        <f t="shared" si="38"/>
        <v>0.20000000000000007</v>
      </c>
      <c r="AJ179" s="199">
        <f t="shared" si="45"/>
        <v>3891</v>
      </c>
      <c r="AK179" s="209">
        <f t="shared" si="39"/>
        <v>0.25</v>
      </c>
      <c r="AM179" s="210" t="b">
        <f t="shared" si="46"/>
        <v>0</v>
      </c>
      <c r="AN179" s="210" t="b">
        <f t="shared" si="52"/>
        <v>0</v>
      </c>
      <c r="AO179" s="211">
        <f t="shared" si="47"/>
        <v>62</v>
      </c>
      <c r="AP179" s="222">
        <f t="shared" si="48"/>
        <v>74648</v>
      </c>
      <c r="AQ179" s="178">
        <v>150</v>
      </c>
      <c r="AR179" s="212">
        <v>0</v>
      </c>
      <c r="AS179" s="203">
        <f t="shared" si="40"/>
        <v>0</v>
      </c>
      <c r="AT179" s="178">
        <v>150</v>
      </c>
      <c r="AU179" s="217">
        <f t="shared" si="41"/>
        <v>4150.3999999999996</v>
      </c>
      <c r="AV179" s="217">
        <f t="shared" si="49"/>
        <v>0</v>
      </c>
      <c r="AW179" s="213">
        <v>0</v>
      </c>
      <c r="AY179" s="179">
        <v>460016</v>
      </c>
      <c r="AZ179" s="214" t="s">
        <v>675</v>
      </c>
      <c r="BA179" s="232">
        <v>4800</v>
      </c>
      <c r="BB179" s="266">
        <f t="shared" si="50"/>
        <v>4800</v>
      </c>
      <c r="BC179" s="215">
        <f t="shared" si="37"/>
        <v>912</v>
      </c>
      <c r="BD179" s="215">
        <f t="shared" si="51"/>
        <v>0</v>
      </c>
    </row>
    <row r="180" spans="1:56" s="181" customFormat="1" ht="18.75" customHeight="1">
      <c r="A180" s="178">
        <v>151</v>
      </c>
      <c r="B180" s="179" t="s">
        <v>118</v>
      </c>
      <c r="C180" s="178" t="s">
        <v>369</v>
      </c>
      <c r="D180" s="263">
        <v>7560</v>
      </c>
      <c r="E180" s="263">
        <v>9096</v>
      </c>
      <c r="F180" s="263">
        <v>7021</v>
      </c>
      <c r="G180" s="263">
        <v>10633</v>
      </c>
      <c r="H180" s="263">
        <v>7649</v>
      </c>
      <c r="I180" s="263">
        <v>11518</v>
      </c>
      <c r="J180" s="263">
        <v>10143</v>
      </c>
      <c r="K180" s="263">
        <v>17604</v>
      </c>
      <c r="L180" s="263">
        <v>8713</v>
      </c>
      <c r="M180" s="263">
        <v>6268</v>
      </c>
      <c r="N180" s="263">
        <v>6105</v>
      </c>
      <c r="O180" s="263">
        <v>9103</v>
      </c>
      <c r="P180" s="263">
        <v>10746</v>
      </c>
      <c r="Q180" s="263">
        <v>11375</v>
      </c>
      <c r="R180" s="263">
        <v>7708</v>
      </c>
      <c r="S180" s="263">
        <v>9884</v>
      </c>
      <c r="T180" s="263">
        <v>9585</v>
      </c>
      <c r="U180" s="263">
        <v>10440</v>
      </c>
      <c r="V180" s="263">
        <v>8811</v>
      </c>
      <c r="W180" s="263">
        <v>7601</v>
      </c>
      <c r="X180" s="263">
        <v>11062</v>
      </c>
      <c r="Y180" s="263">
        <v>6786</v>
      </c>
      <c r="Z180" s="263">
        <v>8193</v>
      </c>
      <c r="AA180" s="263">
        <v>9132</v>
      </c>
      <c r="AB180" s="263">
        <v>11666</v>
      </c>
      <c r="AC180" s="263">
        <v>11712</v>
      </c>
      <c r="AD180" s="263">
        <v>8495</v>
      </c>
      <c r="AF180" s="262">
        <f t="shared" si="42"/>
        <v>17604</v>
      </c>
      <c r="AG180" s="262">
        <f t="shared" si="43"/>
        <v>6105</v>
      </c>
      <c r="AH180" s="199">
        <f t="shared" si="44"/>
        <v>4884</v>
      </c>
      <c r="AI180" s="209">
        <f t="shared" si="38"/>
        <v>0.22080408423739628</v>
      </c>
      <c r="AJ180" s="199">
        <f t="shared" si="45"/>
        <v>4578.75</v>
      </c>
      <c r="AK180" s="209">
        <f t="shared" si="39"/>
        <v>0.26950382897255898</v>
      </c>
      <c r="AM180" s="210" t="b">
        <f t="shared" si="46"/>
        <v>0</v>
      </c>
      <c r="AN180" s="210" t="b">
        <f t="shared" si="52"/>
        <v>0</v>
      </c>
      <c r="AO180" s="211">
        <f t="shared" si="47"/>
        <v>62</v>
      </c>
      <c r="AP180" s="222">
        <f t="shared" si="48"/>
        <v>74648</v>
      </c>
      <c r="AQ180" s="178">
        <v>151</v>
      </c>
      <c r="AR180" s="212">
        <v>37</v>
      </c>
      <c r="AS180" s="203">
        <f t="shared" si="40"/>
        <v>225885</v>
      </c>
      <c r="AT180" s="178">
        <v>151</v>
      </c>
      <c r="AU180" s="217">
        <f t="shared" si="41"/>
        <v>4578.75</v>
      </c>
      <c r="AV180" s="217">
        <f t="shared" si="49"/>
        <v>169413.75</v>
      </c>
      <c r="AW180" s="213">
        <v>0</v>
      </c>
      <c r="AY180" s="179">
        <v>450023</v>
      </c>
      <c r="AZ180" s="214" t="s">
        <v>676</v>
      </c>
      <c r="BA180" s="232">
        <v>5962</v>
      </c>
      <c r="BB180" s="266">
        <f t="shared" si="50"/>
        <v>5962</v>
      </c>
      <c r="BC180" s="215">
        <f t="shared" si="37"/>
        <v>1132.78</v>
      </c>
      <c r="BD180" s="215">
        <f t="shared" si="51"/>
        <v>262506.86</v>
      </c>
    </row>
    <row r="181" spans="1:56" s="181" customFormat="1" ht="18.75" customHeight="1">
      <c r="A181" s="178">
        <v>152</v>
      </c>
      <c r="B181" s="179" t="s">
        <v>209</v>
      </c>
      <c r="C181" s="178" t="s">
        <v>369</v>
      </c>
      <c r="D181" s="263">
        <v>34177</v>
      </c>
      <c r="E181" s="263">
        <v>33134</v>
      </c>
      <c r="F181" s="263">
        <v>20537</v>
      </c>
      <c r="G181" s="263">
        <v>47133</v>
      </c>
      <c r="H181" s="263">
        <v>33773</v>
      </c>
      <c r="I181" s="263">
        <v>41676</v>
      </c>
      <c r="J181" s="263">
        <v>31211</v>
      </c>
      <c r="K181" s="263">
        <v>49963</v>
      </c>
      <c r="L181" s="263">
        <v>2016</v>
      </c>
      <c r="M181" s="263">
        <v>18336</v>
      </c>
      <c r="N181" s="263">
        <v>14597</v>
      </c>
      <c r="O181" s="263">
        <v>33551</v>
      </c>
      <c r="P181" s="263">
        <v>49808</v>
      </c>
      <c r="Q181" s="263">
        <v>41154</v>
      </c>
      <c r="R181" s="263">
        <v>9096</v>
      </c>
      <c r="S181" s="263">
        <v>39404</v>
      </c>
      <c r="T181" s="263">
        <v>21529</v>
      </c>
      <c r="U181" s="263">
        <v>51997</v>
      </c>
      <c r="V181" s="263">
        <v>31878</v>
      </c>
      <c r="W181" s="263">
        <v>29402</v>
      </c>
      <c r="X181" s="263">
        <v>26279</v>
      </c>
      <c r="Y181" s="263">
        <v>7180</v>
      </c>
      <c r="Z181" s="263">
        <v>37063</v>
      </c>
      <c r="AA181" s="263">
        <v>33214</v>
      </c>
      <c r="AB181" s="263">
        <v>42330</v>
      </c>
      <c r="AC181" s="263">
        <v>42378</v>
      </c>
      <c r="AD181" s="263">
        <v>9623</v>
      </c>
      <c r="AF181" s="262">
        <f t="shared" si="42"/>
        <v>51997</v>
      </c>
      <c r="AG181" s="262">
        <f t="shared" si="43"/>
        <v>2016</v>
      </c>
      <c r="AH181" s="199">
        <f t="shared" si="44"/>
        <v>1612.8</v>
      </c>
      <c r="AI181" s="209">
        <f t="shared" si="38"/>
        <v>0.91204188481675397</v>
      </c>
      <c r="AJ181" s="199">
        <f t="shared" si="45"/>
        <v>1512</v>
      </c>
      <c r="AK181" s="209">
        <f t="shared" si="39"/>
        <v>0.91753926701570676</v>
      </c>
      <c r="AM181" s="210" t="b">
        <f t="shared" si="46"/>
        <v>0</v>
      </c>
      <c r="AN181" s="210" t="b">
        <f t="shared" si="52"/>
        <v>0</v>
      </c>
      <c r="AO181" s="211">
        <f t="shared" si="47"/>
        <v>62</v>
      </c>
      <c r="AP181" s="222">
        <f t="shared" si="48"/>
        <v>74648</v>
      </c>
      <c r="AQ181" s="178">
        <v>152</v>
      </c>
      <c r="AR181" s="212">
        <v>0</v>
      </c>
      <c r="AS181" s="203">
        <f t="shared" si="40"/>
        <v>0</v>
      </c>
      <c r="AT181" s="178">
        <v>152</v>
      </c>
      <c r="AU181" s="217">
        <f t="shared" si="41"/>
        <v>1612.8</v>
      </c>
      <c r="AV181" s="217">
        <f t="shared" si="49"/>
        <v>0</v>
      </c>
      <c r="AW181" s="213">
        <v>0</v>
      </c>
      <c r="AY181" s="179" t="s">
        <v>719</v>
      </c>
      <c r="AZ181" s="214" t="s">
        <v>720</v>
      </c>
      <c r="BA181" s="232">
        <v>13530</v>
      </c>
      <c r="BB181" s="266">
        <f t="shared" si="50"/>
        <v>13530</v>
      </c>
      <c r="BC181" s="215">
        <f t="shared" si="37"/>
        <v>2570.6999999999998</v>
      </c>
      <c r="BD181" s="215">
        <f t="shared" si="51"/>
        <v>0</v>
      </c>
    </row>
    <row r="182" spans="1:56" s="181" customFormat="1" ht="18.75" customHeight="1">
      <c r="A182" s="178">
        <v>153</v>
      </c>
      <c r="B182" s="179" t="s">
        <v>414</v>
      </c>
      <c r="C182" s="178" t="s">
        <v>369</v>
      </c>
      <c r="D182" s="263">
        <v>39478</v>
      </c>
      <c r="E182" s="263">
        <v>31035</v>
      </c>
      <c r="F182" s="263">
        <v>20537</v>
      </c>
      <c r="G182" s="263">
        <v>40412</v>
      </c>
      <c r="H182" s="263">
        <v>39950</v>
      </c>
      <c r="I182" s="263">
        <v>48168</v>
      </c>
      <c r="J182" s="263">
        <v>29910</v>
      </c>
      <c r="K182" s="263">
        <v>39942</v>
      </c>
      <c r="L182" s="263">
        <v>22562</v>
      </c>
      <c r="M182" s="263">
        <v>18336</v>
      </c>
      <c r="N182" s="263">
        <v>14597</v>
      </c>
      <c r="O182" s="263">
        <v>31601</v>
      </c>
      <c r="P182" s="263">
        <v>44475</v>
      </c>
      <c r="Q182" s="263">
        <v>47567</v>
      </c>
      <c r="R182" s="263">
        <v>42169</v>
      </c>
      <c r="S182" s="263">
        <v>40314</v>
      </c>
      <c r="T182" s="263">
        <v>25903</v>
      </c>
      <c r="U182" s="263">
        <v>42712</v>
      </c>
      <c r="V182" s="263">
        <v>36844</v>
      </c>
      <c r="W182" s="263">
        <v>29172</v>
      </c>
      <c r="X182" s="263">
        <v>27635</v>
      </c>
      <c r="Y182" s="263">
        <v>28939</v>
      </c>
      <c r="Z182" s="263">
        <v>37063</v>
      </c>
      <c r="AA182" s="263">
        <v>35446</v>
      </c>
      <c r="AB182" s="263">
        <v>48689</v>
      </c>
      <c r="AC182" s="263">
        <v>48981</v>
      </c>
      <c r="AD182" s="263">
        <v>9753</v>
      </c>
      <c r="AF182" s="262">
        <f t="shared" si="42"/>
        <v>48981</v>
      </c>
      <c r="AG182" s="262">
        <f t="shared" si="43"/>
        <v>9753</v>
      </c>
      <c r="AH182" s="199">
        <f t="shared" si="44"/>
        <v>7802.4</v>
      </c>
      <c r="AI182" s="209">
        <f t="shared" si="38"/>
        <v>0.57447643979057594</v>
      </c>
      <c r="AJ182" s="199">
        <f t="shared" si="45"/>
        <v>7314.75</v>
      </c>
      <c r="AK182" s="209">
        <f t="shared" si="39"/>
        <v>0.60107166230366493</v>
      </c>
      <c r="AM182" s="210" t="b">
        <f t="shared" si="46"/>
        <v>0</v>
      </c>
      <c r="AN182" s="210" t="b">
        <f t="shared" si="52"/>
        <v>0</v>
      </c>
      <c r="AO182" s="211">
        <f t="shared" si="47"/>
        <v>62</v>
      </c>
      <c r="AP182" s="222">
        <f t="shared" si="48"/>
        <v>74648</v>
      </c>
      <c r="AQ182" s="178">
        <v>153</v>
      </c>
      <c r="AR182" s="212">
        <v>0</v>
      </c>
      <c r="AS182" s="203">
        <f t="shared" si="40"/>
        <v>0</v>
      </c>
      <c r="AT182" s="178">
        <v>153</v>
      </c>
      <c r="AU182" s="217">
        <f t="shared" si="41"/>
        <v>7802.4</v>
      </c>
      <c r="AV182" s="217">
        <f t="shared" si="49"/>
        <v>0</v>
      </c>
      <c r="AW182" s="213">
        <v>0</v>
      </c>
      <c r="AY182" s="179" t="s">
        <v>719</v>
      </c>
      <c r="AZ182" s="214" t="s">
        <v>720</v>
      </c>
      <c r="BA182" s="232">
        <v>13530</v>
      </c>
      <c r="BB182" s="266">
        <f t="shared" si="50"/>
        <v>13530</v>
      </c>
      <c r="BC182" s="215">
        <f t="shared" si="37"/>
        <v>2570.6999999999998</v>
      </c>
      <c r="BD182" s="215">
        <f t="shared" si="51"/>
        <v>0</v>
      </c>
    </row>
    <row r="183" spans="1:56" s="181" customFormat="1" ht="18.75" customHeight="1">
      <c r="A183" s="178">
        <v>154</v>
      </c>
      <c r="B183" s="179" t="s">
        <v>210</v>
      </c>
      <c r="C183" s="178" t="s">
        <v>369</v>
      </c>
      <c r="D183" s="263">
        <v>5856</v>
      </c>
      <c r="E183" s="263">
        <v>5850</v>
      </c>
      <c r="F183" s="263">
        <v>5462</v>
      </c>
      <c r="G183" s="263">
        <v>6965</v>
      </c>
      <c r="H183" s="263">
        <v>5787</v>
      </c>
      <c r="I183" s="263">
        <v>8377</v>
      </c>
      <c r="J183" s="263">
        <v>8193</v>
      </c>
      <c r="K183" s="263">
        <v>27757</v>
      </c>
      <c r="L183" s="263">
        <v>4551</v>
      </c>
      <c r="M183" s="263">
        <v>4877</v>
      </c>
      <c r="N183" s="263">
        <v>2924</v>
      </c>
      <c r="O183" s="263">
        <v>6372</v>
      </c>
      <c r="P183" s="263">
        <v>7709</v>
      </c>
      <c r="Q183" s="263">
        <v>8273</v>
      </c>
      <c r="R183" s="263">
        <v>7599</v>
      </c>
      <c r="S183" s="263">
        <v>8713</v>
      </c>
      <c r="T183" s="263">
        <v>5364</v>
      </c>
      <c r="U183" s="263">
        <v>7428</v>
      </c>
      <c r="V183" s="263">
        <v>6408</v>
      </c>
      <c r="W183" s="263">
        <v>6191</v>
      </c>
      <c r="X183" s="263">
        <v>5805</v>
      </c>
      <c r="Y183" s="263">
        <v>5628</v>
      </c>
      <c r="Z183" s="263">
        <v>7803</v>
      </c>
      <c r="AA183" s="263">
        <v>5629</v>
      </c>
      <c r="AB183" s="263">
        <v>8453</v>
      </c>
      <c r="AC183" s="263">
        <v>8519</v>
      </c>
      <c r="AD183" s="263">
        <v>8320</v>
      </c>
      <c r="AF183" s="262">
        <f t="shared" si="42"/>
        <v>27757</v>
      </c>
      <c r="AG183" s="262">
        <f t="shared" si="43"/>
        <v>2924</v>
      </c>
      <c r="AH183" s="199">
        <f t="shared" si="44"/>
        <v>2339.1999999999998</v>
      </c>
      <c r="AI183" s="209">
        <f t="shared" si="38"/>
        <v>0.52036087758868166</v>
      </c>
      <c r="AJ183" s="199">
        <f t="shared" si="45"/>
        <v>2193</v>
      </c>
      <c r="AK183" s="209">
        <f t="shared" si="39"/>
        <v>0.55033832273938899</v>
      </c>
      <c r="AM183" s="210" t="b">
        <f t="shared" si="46"/>
        <v>0</v>
      </c>
      <c r="AN183" s="210" t="b">
        <f t="shared" si="52"/>
        <v>0</v>
      </c>
      <c r="AO183" s="211">
        <f t="shared" si="47"/>
        <v>62</v>
      </c>
      <c r="AP183" s="222">
        <f t="shared" si="48"/>
        <v>74648</v>
      </c>
      <c r="AQ183" s="178">
        <v>154</v>
      </c>
      <c r="AR183" s="212">
        <v>0</v>
      </c>
      <c r="AS183" s="203">
        <f t="shared" si="40"/>
        <v>0</v>
      </c>
      <c r="AT183" s="178">
        <v>154</v>
      </c>
      <c r="AU183" s="217">
        <f t="shared" si="41"/>
        <v>2339.1999999999998</v>
      </c>
      <c r="AV183" s="217">
        <f t="shared" si="49"/>
        <v>0</v>
      </c>
      <c r="AW183" s="213">
        <v>0</v>
      </c>
      <c r="AY183" s="179">
        <v>470006</v>
      </c>
      <c r="AZ183" s="214" t="s">
        <v>559</v>
      </c>
      <c r="BA183" s="232">
        <v>3750</v>
      </c>
      <c r="BB183" s="266">
        <f t="shared" si="50"/>
        <v>3750</v>
      </c>
      <c r="BC183" s="215">
        <f t="shared" si="37"/>
        <v>712.5</v>
      </c>
      <c r="BD183" s="215">
        <f t="shared" si="51"/>
        <v>0</v>
      </c>
    </row>
    <row r="184" spans="1:56" s="181" customFormat="1" ht="18.75" customHeight="1">
      <c r="A184" s="178">
        <v>155</v>
      </c>
      <c r="B184" s="179" t="s">
        <v>415</v>
      </c>
      <c r="C184" s="178" t="s">
        <v>369</v>
      </c>
      <c r="D184" s="263">
        <v>8432</v>
      </c>
      <c r="E184" s="263">
        <v>9592</v>
      </c>
      <c r="F184" s="263">
        <v>7894</v>
      </c>
      <c r="G184" s="263">
        <v>9429</v>
      </c>
      <c r="H184" s="263">
        <v>8533</v>
      </c>
      <c r="I184" s="263">
        <v>11318</v>
      </c>
      <c r="J184" s="263">
        <v>5851</v>
      </c>
      <c r="K184" s="263">
        <v>14491</v>
      </c>
      <c r="L184" s="263">
        <v>8258</v>
      </c>
      <c r="M184" s="263">
        <v>7048</v>
      </c>
      <c r="N184" s="263">
        <v>6662</v>
      </c>
      <c r="O184" s="263">
        <v>6502</v>
      </c>
      <c r="P184" s="263">
        <v>11639</v>
      </c>
      <c r="Q184" s="263">
        <v>11179</v>
      </c>
      <c r="R184" s="263">
        <v>6980</v>
      </c>
      <c r="S184" s="263">
        <v>10794</v>
      </c>
      <c r="T184" s="263">
        <v>9083</v>
      </c>
      <c r="U184" s="263">
        <v>10608</v>
      </c>
      <c r="V184" s="263">
        <v>8659</v>
      </c>
      <c r="W184" s="263">
        <v>8602</v>
      </c>
      <c r="X184" s="263">
        <v>8126</v>
      </c>
      <c r="Y184" s="263">
        <v>4923</v>
      </c>
      <c r="Z184" s="263">
        <v>10543</v>
      </c>
      <c r="AA184" s="263">
        <v>9155</v>
      </c>
      <c r="AB184" s="263">
        <v>11483</v>
      </c>
      <c r="AC184" s="263">
        <v>11510</v>
      </c>
      <c r="AD184" s="263">
        <v>5460</v>
      </c>
      <c r="AF184" s="262">
        <f t="shared" si="42"/>
        <v>14491</v>
      </c>
      <c r="AG184" s="262">
        <f t="shared" si="43"/>
        <v>4923</v>
      </c>
      <c r="AH184" s="199">
        <f t="shared" si="44"/>
        <v>3938.4</v>
      </c>
      <c r="AI184" s="209">
        <f t="shared" si="38"/>
        <v>0.44120317820658339</v>
      </c>
      <c r="AJ184" s="199">
        <f t="shared" si="45"/>
        <v>3692.25</v>
      </c>
      <c r="AK184" s="209">
        <f t="shared" si="39"/>
        <v>0.47612797956867192</v>
      </c>
      <c r="AM184" s="210" t="b">
        <f t="shared" si="46"/>
        <v>0</v>
      </c>
      <c r="AN184" s="210" t="b">
        <f t="shared" si="52"/>
        <v>0</v>
      </c>
      <c r="AO184" s="211">
        <f t="shared" si="47"/>
        <v>62</v>
      </c>
      <c r="AP184" s="222">
        <f t="shared" si="48"/>
        <v>74648</v>
      </c>
      <c r="AQ184" s="178">
        <v>155</v>
      </c>
      <c r="AR184" s="212">
        <v>0</v>
      </c>
      <c r="AS184" s="203">
        <f t="shared" si="40"/>
        <v>0</v>
      </c>
      <c r="AT184" s="178">
        <v>155</v>
      </c>
      <c r="AU184" s="217">
        <f t="shared" si="41"/>
        <v>3938.4</v>
      </c>
      <c r="AV184" s="217">
        <f t="shared" si="49"/>
        <v>0</v>
      </c>
      <c r="AW184" s="213">
        <v>0</v>
      </c>
      <c r="AY184" s="179">
        <v>350001</v>
      </c>
      <c r="AZ184" s="214" t="s">
        <v>600</v>
      </c>
      <c r="BA184" s="232">
        <v>4270</v>
      </c>
      <c r="BB184" s="266">
        <f t="shared" si="50"/>
        <v>4270</v>
      </c>
      <c r="BC184" s="215">
        <f t="shared" si="37"/>
        <v>811.3</v>
      </c>
      <c r="BD184" s="215">
        <f t="shared" si="51"/>
        <v>0</v>
      </c>
    </row>
    <row r="185" spans="1:56" s="181" customFormat="1" ht="18.75" customHeight="1">
      <c r="A185" s="178">
        <v>156</v>
      </c>
      <c r="B185" s="179" t="s">
        <v>416</v>
      </c>
      <c r="C185" s="178" t="s">
        <v>369</v>
      </c>
      <c r="D185" s="263">
        <v>9781</v>
      </c>
      <c r="E185" s="263">
        <v>10703</v>
      </c>
      <c r="F185" s="263">
        <v>10865</v>
      </c>
      <c r="G185" s="263">
        <v>13139</v>
      </c>
      <c r="H185" s="263">
        <v>9665</v>
      </c>
      <c r="I185" s="263">
        <v>14449</v>
      </c>
      <c r="J185" s="263">
        <v>8453</v>
      </c>
      <c r="K185" s="263">
        <v>16370</v>
      </c>
      <c r="L185" s="263">
        <v>10599</v>
      </c>
      <c r="M185" s="263">
        <v>9702</v>
      </c>
      <c r="N185" s="263">
        <v>8856</v>
      </c>
      <c r="O185" s="263">
        <v>7932</v>
      </c>
      <c r="P185" s="263">
        <v>15741</v>
      </c>
      <c r="Q185" s="263">
        <v>14270</v>
      </c>
      <c r="R185" s="263">
        <v>10269</v>
      </c>
      <c r="S185" s="263">
        <v>13265</v>
      </c>
      <c r="T185" s="263">
        <v>11658</v>
      </c>
      <c r="U185" s="263">
        <v>14198</v>
      </c>
      <c r="V185" s="263">
        <v>11053</v>
      </c>
      <c r="W185" s="263">
        <v>10678</v>
      </c>
      <c r="X185" s="263">
        <v>10014</v>
      </c>
      <c r="Y185" s="263">
        <v>5620</v>
      </c>
      <c r="Z185" s="263">
        <v>13460</v>
      </c>
      <c r="AA185" s="263">
        <v>11620</v>
      </c>
      <c r="AB185" s="263">
        <v>14579</v>
      </c>
      <c r="AC185" s="263">
        <v>14693</v>
      </c>
      <c r="AD185" s="263">
        <v>6682</v>
      </c>
      <c r="AF185" s="262">
        <f t="shared" si="42"/>
        <v>16370</v>
      </c>
      <c r="AG185" s="262">
        <f t="shared" si="43"/>
        <v>5620</v>
      </c>
      <c r="AH185" s="199">
        <f t="shared" si="44"/>
        <v>4496</v>
      </c>
      <c r="AI185" s="209">
        <f t="shared" si="38"/>
        <v>0.5365903937332509</v>
      </c>
      <c r="AJ185" s="199">
        <f t="shared" si="45"/>
        <v>4215</v>
      </c>
      <c r="AK185" s="209">
        <f t="shared" si="39"/>
        <v>0.56555349412492273</v>
      </c>
      <c r="AM185" s="210" t="b">
        <f t="shared" si="46"/>
        <v>0</v>
      </c>
      <c r="AN185" s="210" t="b">
        <f t="shared" si="52"/>
        <v>0</v>
      </c>
      <c r="AO185" s="211">
        <f t="shared" si="47"/>
        <v>62</v>
      </c>
      <c r="AP185" s="222">
        <f t="shared" si="48"/>
        <v>74648</v>
      </c>
      <c r="AQ185" s="178">
        <v>156</v>
      </c>
      <c r="AR185" s="212">
        <v>23</v>
      </c>
      <c r="AS185" s="203">
        <f t="shared" si="40"/>
        <v>129260</v>
      </c>
      <c r="AT185" s="178">
        <v>156</v>
      </c>
      <c r="AU185" s="217">
        <f t="shared" si="41"/>
        <v>4215</v>
      </c>
      <c r="AV185" s="217">
        <f t="shared" si="49"/>
        <v>96945</v>
      </c>
      <c r="AW185" s="213">
        <v>0</v>
      </c>
      <c r="AY185" s="179">
        <v>350002</v>
      </c>
      <c r="AZ185" s="214" t="s">
        <v>601</v>
      </c>
      <c r="BA185" s="232">
        <v>5530</v>
      </c>
      <c r="BB185" s="266">
        <f t="shared" si="50"/>
        <v>5530</v>
      </c>
      <c r="BC185" s="215">
        <f t="shared" si="37"/>
        <v>1050.7</v>
      </c>
      <c r="BD185" s="215">
        <f t="shared" si="51"/>
        <v>151356.1</v>
      </c>
    </row>
    <row r="186" spans="1:56" s="181" customFormat="1" ht="18.75" customHeight="1">
      <c r="A186" s="178">
        <v>157</v>
      </c>
      <c r="B186" s="179" t="s">
        <v>417</v>
      </c>
      <c r="C186" s="178" t="s">
        <v>369</v>
      </c>
      <c r="D186" s="263">
        <v>11680</v>
      </c>
      <c r="E186" s="263">
        <v>11367</v>
      </c>
      <c r="F186" s="263">
        <v>11797</v>
      </c>
      <c r="G186" s="263">
        <v>14056</v>
      </c>
      <c r="H186" s="263">
        <v>11820</v>
      </c>
      <c r="I186" s="263">
        <v>15982</v>
      </c>
      <c r="J186" s="263">
        <v>11574</v>
      </c>
      <c r="K186" s="263">
        <v>15618</v>
      </c>
      <c r="L186" s="263">
        <v>11898</v>
      </c>
      <c r="M186" s="263">
        <v>10534</v>
      </c>
      <c r="N186" s="263">
        <v>9229</v>
      </c>
      <c r="O186" s="263">
        <v>9493</v>
      </c>
      <c r="P186" s="263">
        <v>16659</v>
      </c>
      <c r="Q186" s="263">
        <v>15783</v>
      </c>
      <c r="R186" s="263">
        <v>13186</v>
      </c>
      <c r="S186" s="263">
        <v>15996</v>
      </c>
      <c r="T186" s="263">
        <v>13090</v>
      </c>
      <c r="U186" s="263">
        <v>14979</v>
      </c>
      <c r="V186" s="263">
        <v>12226</v>
      </c>
      <c r="W186" s="263">
        <v>12145</v>
      </c>
      <c r="X186" s="263">
        <v>10639</v>
      </c>
      <c r="Y186" s="263">
        <v>8512</v>
      </c>
      <c r="Z186" s="263">
        <v>14888</v>
      </c>
      <c r="AA186" s="263">
        <v>12657</v>
      </c>
      <c r="AB186" s="263">
        <v>16165</v>
      </c>
      <c r="AC186" s="263">
        <v>16253</v>
      </c>
      <c r="AD186" s="263">
        <v>8379</v>
      </c>
      <c r="AF186" s="262">
        <f t="shared" si="42"/>
        <v>16659</v>
      </c>
      <c r="AG186" s="262">
        <f t="shared" si="43"/>
        <v>8379</v>
      </c>
      <c r="AH186" s="199">
        <f t="shared" si="44"/>
        <v>6703.2</v>
      </c>
      <c r="AI186" s="209">
        <f t="shared" si="38"/>
        <v>0.36366052781469527</v>
      </c>
      <c r="AJ186" s="199">
        <f t="shared" si="45"/>
        <v>6284.25</v>
      </c>
      <c r="AK186" s="209">
        <f t="shared" si="39"/>
        <v>0.40343174482627686</v>
      </c>
      <c r="AM186" s="210" t="b">
        <f t="shared" si="46"/>
        <v>0</v>
      </c>
      <c r="AN186" s="210" t="b">
        <f t="shared" si="52"/>
        <v>0</v>
      </c>
      <c r="AO186" s="211">
        <f t="shared" si="47"/>
        <v>62</v>
      </c>
      <c r="AP186" s="222">
        <f t="shared" si="48"/>
        <v>74648</v>
      </c>
      <c r="AQ186" s="178">
        <v>157</v>
      </c>
      <c r="AR186" s="212">
        <v>34</v>
      </c>
      <c r="AS186" s="203">
        <f t="shared" si="40"/>
        <v>284886</v>
      </c>
      <c r="AT186" s="178">
        <v>157</v>
      </c>
      <c r="AU186" s="217">
        <f t="shared" si="41"/>
        <v>6284.25</v>
      </c>
      <c r="AV186" s="217">
        <f t="shared" si="49"/>
        <v>213664.5</v>
      </c>
      <c r="AW186" s="213">
        <v>0</v>
      </c>
      <c r="AY186" s="179">
        <v>350003</v>
      </c>
      <c r="AZ186" s="214" t="s">
        <v>602</v>
      </c>
      <c r="BA186" s="232">
        <v>7030</v>
      </c>
      <c r="BB186" s="266">
        <f t="shared" si="50"/>
        <v>7030</v>
      </c>
      <c r="BC186" s="215">
        <f t="shared" si="37"/>
        <v>1335.7</v>
      </c>
      <c r="BD186" s="215">
        <f t="shared" si="51"/>
        <v>284433.80000000005</v>
      </c>
    </row>
    <row r="187" spans="1:56" s="181" customFormat="1" ht="18.75" customHeight="1">
      <c r="A187" s="178">
        <v>158</v>
      </c>
      <c r="B187" s="179" t="s">
        <v>418</v>
      </c>
      <c r="C187" s="178" t="s">
        <v>369</v>
      </c>
      <c r="D187" s="263">
        <v>12403</v>
      </c>
      <c r="E187" s="263">
        <v>15707</v>
      </c>
      <c r="F187" s="263">
        <v>11797</v>
      </c>
      <c r="G187" s="263">
        <v>14056</v>
      </c>
      <c r="H187" s="263">
        <v>12257</v>
      </c>
      <c r="I187" s="263">
        <v>17801</v>
      </c>
      <c r="J187" s="263">
        <v>11053</v>
      </c>
      <c r="K187" s="263">
        <v>17843</v>
      </c>
      <c r="L187" s="263">
        <v>21848</v>
      </c>
      <c r="M187" s="263">
        <v>10534</v>
      </c>
      <c r="N187" s="263">
        <v>10077</v>
      </c>
      <c r="O187" s="263">
        <v>11445</v>
      </c>
      <c r="P187" s="263">
        <v>18723</v>
      </c>
      <c r="Q187" s="263">
        <v>17580</v>
      </c>
      <c r="R187" s="263">
        <v>14591</v>
      </c>
      <c r="S187" s="263">
        <v>16775</v>
      </c>
      <c r="T187" s="263">
        <v>24033</v>
      </c>
      <c r="U187" s="263">
        <v>18665</v>
      </c>
      <c r="V187" s="263">
        <v>13616</v>
      </c>
      <c r="W187" s="263">
        <v>12768</v>
      </c>
      <c r="X187" s="263">
        <v>14508</v>
      </c>
      <c r="Y187" s="263">
        <v>8562</v>
      </c>
      <c r="Z187" s="263">
        <v>16581</v>
      </c>
      <c r="AA187" s="263">
        <v>15475</v>
      </c>
      <c r="AB187" s="263">
        <v>17960</v>
      </c>
      <c r="AC187" s="263">
        <v>18102</v>
      </c>
      <c r="AD187" s="263">
        <v>10505</v>
      </c>
      <c r="AF187" s="262">
        <f t="shared" si="42"/>
        <v>24033</v>
      </c>
      <c r="AG187" s="262">
        <f t="shared" si="43"/>
        <v>8562</v>
      </c>
      <c r="AH187" s="199">
        <f t="shared" si="44"/>
        <v>6849.6</v>
      </c>
      <c r="AI187" s="209">
        <f t="shared" si="38"/>
        <v>0.3497626732485285</v>
      </c>
      <c r="AJ187" s="199">
        <f t="shared" si="45"/>
        <v>6421.5</v>
      </c>
      <c r="AK187" s="209">
        <f t="shared" si="39"/>
        <v>0.39040250617049554</v>
      </c>
      <c r="AM187" s="210" t="b">
        <f t="shared" si="46"/>
        <v>0</v>
      </c>
      <c r="AN187" s="210" t="b">
        <f t="shared" si="52"/>
        <v>0</v>
      </c>
      <c r="AO187" s="211">
        <f t="shared" si="47"/>
        <v>62</v>
      </c>
      <c r="AP187" s="222">
        <f t="shared" si="48"/>
        <v>74648</v>
      </c>
      <c r="AQ187" s="178">
        <v>158</v>
      </c>
      <c r="AR187" s="212">
        <v>0</v>
      </c>
      <c r="AS187" s="203">
        <f t="shared" si="40"/>
        <v>0</v>
      </c>
      <c r="AT187" s="178">
        <v>158</v>
      </c>
      <c r="AU187" s="217">
        <f t="shared" si="41"/>
        <v>6849.6</v>
      </c>
      <c r="AV187" s="217">
        <f t="shared" si="49"/>
        <v>0</v>
      </c>
      <c r="AW187" s="213">
        <v>0</v>
      </c>
      <c r="AY187" s="179">
        <v>350003</v>
      </c>
      <c r="AZ187" s="214" t="s">
        <v>602</v>
      </c>
      <c r="BA187" s="232">
        <v>7030</v>
      </c>
      <c r="BB187" s="266">
        <f t="shared" si="50"/>
        <v>7030</v>
      </c>
      <c r="BC187" s="215">
        <f t="shared" si="37"/>
        <v>1335.7</v>
      </c>
      <c r="BD187" s="215">
        <f t="shared" si="51"/>
        <v>0</v>
      </c>
    </row>
    <row r="188" spans="1:56" s="181" customFormat="1" ht="18.75" customHeight="1">
      <c r="A188" s="178">
        <v>159</v>
      </c>
      <c r="B188" s="179" t="s">
        <v>211</v>
      </c>
      <c r="C188" s="178" t="s">
        <v>369</v>
      </c>
      <c r="D188" s="263">
        <v>5552</v>
      </c>
      <c r="E188" s="263">
        <v>7608</v>
      </c>
      <c r="F188" s="263">
        <v>5447</v>
      </c>
      <c r="G188" s="263">
        <v>5087</v>
      </c>
      <c r="H188" s="263">
        <v>5619</v>
      </c>
      <c r="I188" s="263">
        <v>8585</v>
      </c>
      <c r="J188" s="263">
        <v>9103</v>
      </c>
      <c r="K188" s="263">
        <v>16374</v>
      </c>
      <c r="L188" s="263">
        <v>7225</v>
      </c>
      <c r="M188" s="263">
        <v>4864</v>
      </c>
      <c r="N188" s="263">
        <v>4811</v>
      </c>
      <c r="O188" s="263">
        <v>8453</v>
      </c>
      <c r="P188" s="263">
        <v>9218</v>
      </c>
      <c r="Q188" s="263">
        <v>8481</v>
      </c>
      <c r="R188" s="263">
        <v>2449</v>
      </c>
      <c r="S188" s="263">
        <v>9884</v>
      </c>
      <c r="T188" s="263">
        <v>7949</v>
      </c>
      <c r="U188" s="263">
        <v>10213</v>
      </c>
      <c r="V188" s="263">
        <v>6568</v>
      </c>
      <c r="W188" s="263">
        <v>7377</v>
      </c>
      <c r="X188" s="263">
        <v>5631</v>
      </c>
      <c r="Y188" s="263">
        <v>2585</v>
      </c>
      <c r="Z188" s="263">
        <v>10728</v>
      </c>
      <c r="AA188" s="263">
        <v>7066</v>
      </c>
      <c r="AB188" s="263">
        <v>8700</v>
      </c>
      <c r="AC188" s="263">
        <v>13938</v>
      </c>
      <c r="AD188" s="263">
        <v>2778</v>
      </c>
      <c r="AF188" s="262">
        <f t="shared" si="42"/>
        <v>16374</v>
      </c>
      <c r="AG188" s="262">
        <f t="shared" si="43"/>
        <v>2449</v>
      </c>
      <c r="AH188" s="199">
        <f t="shared" si="44"/>
        <v>1959.2</v>
      </c>
      <c r="AI188" s="209">
        <f t="shared" si="38"/>
        <v>0.59720394736842097</v>
      </c>
      <c r="AJ188" s="199">
        <f t="shared" si="45"/>
        <v>1836.75</v>
      </c>
      <c r="AK188" s="209">
        <f t="shared" si="39"/>
        <v>0.62237870065789469</v>
      </c>
      <c r="AM188" s="210" t="b">
        <f t="shared" si="46"/>
        <v>0</v>
      </c>
      <c r="AN188" s="210" t="b">
        <f t="shared" si="52"/>
        <v>0</v>
      </c>
      <c r="AO188" s="211">
        <f t="shared" si="47"/>
        <v>62</v>
      </c>
      <c r="AP188" s="222">
        <f t="shared" si="48"/>
        <v>74648</v>
      </c>
      <c r="AQ188" s="178">
        <v>159</v>
      </c>
      <c r="AR188" s="212">
        <v>6</v>
      </c>
      <c r="AS188" s="203">
        <f t="shared" si="40"/>
        <v>14694</v>
      </c>
      <c r="AT188" s="178">
        <v>159</v>
      </c>
      <c r="AU188" s="217">
        <f t="shared" si="41"/>
        <v>1959.2</v>
      </c>
      <c r="AV188" s="217">
        <f t="shared" si="49"/>
        <v>11755.2</v>
      </c>
      <c r="AW188" s="213">
        <v>0</v>
      </c>
      <c r="AY188" s="179">
        <v>380030</v>
      </c>
      <c r="AZ188" s="214" t="s">
        <v>603</v>
      </c>
      <c r="BA188" s="232">
        <v>3740</v>
      </c>
      <c r="BB188" s="266">
        <f t="shared" si="50"/>
        <v>3740</v>
      </c>
      <c r="BC188" s="215">
        <f t="shared" si="37"/>
        <v>710.6</v>
      </c>
      <c r="BD188" s="215">
        <f t="shared" si="51"/>
        <v>26703.600000000002</v>
      </c>
    </row>
    <row r="189" spans="1:56" s="181" customFormat="1" ht="18.75" customHeight="1">
      <c r="A189" s="178">
        <v>160</v>
      </c>
      <c r="B189" s="179" t="s">
        <v>119</v>
      </c>
      <c r="C189" s="178" t="s">
        <v>369</v>
      </c>
      <c r="D189" s="263">
        <v>3353</v>
      </c>
      <c r="E189" s="263">
        <v>3690</v>
      </c>
      <c r="F189" s="263">
        <v>2141</v>
      </c>
      <c r="G189" s="263">
        <v>4472</v>
      </c>
      <c r="H189" s="263">
        <v>3313</v>
      </c>
      <c r="I189" s="263">
        <v>4844</v>
      </c>
      <c r="J189" s="263">
        <v>3121</v>
      </c>
      <c r="K189" s="263">
        <v>4362</v>
      </c>
      <c r="L189" s="263">
        <v>2178</v>
      </c>
      <c r="M189" s="263">
        <v>1911</v>
      </c>
      <c r="N189" s="263">
        <v>2009</v>
      </c>
      <c r="O189" s="263">
        <v>2601</v>
      </c>
      <c r="P189" s="263">
        <v>3775</v>
      </c>
      <c r="Q189" s="263">
        <v>4783</v>
      </c>
      <c r="R189" s="263">
        <v>3170</v>
      </c>
      <c r="S189" s="263">
        <v>4291</v>
      </c>
      <c r="T189" s="263">
        <v>2394</v>
      </c>
      <c r="U189" s="263">
        <v>4294</v>
      </c>
      <c r="V189" s="263">
        <v>3705</v>
      </c>
      <c r="W189" s="263">
        <v>3281</v>
      </c>
      <c r="X189" s="263">
        <v>4256</v>
      </c>
      <c r="Y189" s="263">
        <v>2257</v>
      </c>
      <c r="Z189" s="263">
        <v>4291</v>
      </c>
      <c r="AA189" s="263">
        <v>3532</v>
      </c>
      <c r="AB189" s="263">
        <v>4890</v>
      </c>
      <c r="AC189" s="263">
        <v>4925</v>
      </c>
      <c r="AD189" s="263">
        <v>3177</v>
      </c>
      <c r="AF189" s="262">
        <f t="shared" si="42"/>
        <v>4925</v>
      </c>
      <c r="AG189" s="262">
        <f t="shared" si="43"/>
        <v>1911</v>
      </c>
      <c r="AH189" s="199">
        <f t="shared" si="44"/>
        <v>1528.8</v>
      </c>
      <c r="AI189" s="209">
        <f t="shared" si="38"/>
        <v>0.20000000000000007</v>
      </c>
      <c r="AJ189" s="199">
        <f t="shared" si="45"/>
        <v>1433.25</v>
      </c>
      <c r="AK189" s="209">
        <f t="shared" si="39"/>
        <v>0.25</v>
      </c>
      <c r="AM189" s="210" t="b">
        <f t="shared" si="46"/>
        <v>0</v>
      </c>
      <c r="AN189" s="210" t="b">
        <f t="shared" si="52"/>
        <v>0</v>
      </c>
      <c r="AO189" s="211">
        <f t="shared" si="47"/>
        <v>62</v>
      </c>
      <c r="AP189" s="222">
        <f t="shared" si="48"/>
        <v>74648</v>
      </c>
      <c r="AQ189" s="178">
        <v>160</v>
      </c>
      <c r="AR189" s="212">
        <v>21</v>
      </c>
      <c r="AS189" s="203">
        <f t="shared" si="40"/>
        <v>40131</v>
      </c>
      <c r="AT189" s="178">
        <v>160</v>
      </c>
      <c r="AU189" s="217">
        <f t="shared" si="41"/>
        <v>1528.8</v>
      </c>
      <c r="AV189" s="217">
        <f t="shared" si="49"/>
        <v>32104.799999999999</v>
      </c>
      <c r="AW189" s="213">
        <v>0</v>
      </c>
      <c r="AY189" s="179">
        <v>470014</v>
      </c>
      <c r="AZ189" s="214" t="s">
        <v>604</v>
      </c>
      <c r="BA189" s="232">
        <v>1910</v>
      </c>
      <c r="BB189" s="266">
        <f t="shared" si="50"/>
        <v>1910</v>
      </c>
      <c r="BC189" s="215">
        <f t="shared" si="37"/>
        <v>362.9</v>
      </c>
      <c r="BD189" s="215">
        <f t="shared" si="51"/>
        <v>47730.9</v>
      </c>
    </row>
    <row r="190" spans="1:56" s="181" customFormat="1" ht="18.75" customHeight="1">
      <c r="A190" s="178">
        <v>161</v>
      </c>
      <c r="B190" s="179" t="s">
        <v>120</v>
      </c>
      <c r="C190" s="178" t="s">
        <v>369</v>
      </c>
      <c r="D190" s="263">
        <v>3291</v>
      </c>
      <c r="E190" s="263">
        <v>5174</v>
      </c>
      <c r="F190" s="263">
        <v>3204</v>
      </c>
      <c r="G190" s="263">
        <v>2971</v>
      </c>
      <c r="H190" s="263">
        <v>3330</v>
      </c>
      <c r="I190" s="263">
        <v>4983</v>
      </c>
      <c r="J190" s="263">
        <v>3511</v>
      </c>
      <c r="K190" s="263">
        <v>14863</v>
      </c>
      <c r="L190" s="263">
        <v>2601</v>
      </c>
      <c r="M190" s="263">
        <v>2861</v>
      </c>
      <c r="N190" s="263">
        <v>3902</v>
      </c>
      <c r="O190" s="263">
        <v>3902</v>
      </c>
      <c r="P190" s="263">
        <v>4593</v>
      </c>
      <c r="Q190" s="263">
        <v>4922</v>
      </c>
      <c r="R190" s="263">
        <v>2995</v>
      </c>
      <c r="S190" s="263">
        <v>4291</v>
      </c>
      <c r="T190" s="263">
        <v>3148</v>
      </c>
      <c r="U190" s="263">
        <v>6500</v>
      </c>
      <c r="V190" s="263">
        <v>3814</v>
      </c>
      <c r="W190" s="263">
        <v>3084</v>
      </c>
      <c r="X190" s="263">
        <v>3290</v>
      </c>
      <c r="Y190" s="263">
        <v>2765</v>
      </c>
      <c r="Z190" s="263">
        <v>3902</v>
      </c>
      <c r="AA190" s="263">
        <v>3707</v>
      </c>
      <c r="AB190" s="263">
        <v>5033</v>
      </c>
      <c r="AC190" s="263">
        <v>5069</v>
      </c>
      <c r="AD190" s="263">
        <v>3511</v>
      </c>
      <c r="AF190" s="262">
        <f t="shared" si="42"/>
        <v>14863</v>
      </c>
      <c r="AG190" s="262">
        <f t="shared" si="43"/>
        <v>2601</v>
      </c>
      <c r="AH190" s="199">
        <f t="shared" si="44"/>
        <v>2080.8000000000002</v>
      </c>
      <c r="AI190" s="209">
        <f t="shared" si="38"/>
        <v>0.27270185249912615</v>
      </c>
      <c r="AJ190" s="199">
        <f t="shared" si="45"/>
        <v>1950.75</v>
      </c>
      <c r="AK190" s="209">
        <f t="shared" si="39"/>
        <v>0.31815798671793083</v>
      </c>
      <c r="AM190" s="210" t="b">
        <f t="shared" si="46"/>
        <v>0</v>
      </c>
      <c r="AN190" s="210" t="b">
        <f t="shared" si="52"/>
        <v>0</v>
      </c>
      <c r="AO190" s="211">
        <f t="shared" si="47"/>
        <v>62</v>
      </c>
      <c r="AP190" s="222">
        <f t="shared" si="48"/>
        <v>74648</v>
      </c>
      <c r="AQ190" s="178">
        <v>161</v>
      </c>
      <c r="AR190" s="212">
        <v>7</v>
      </c>
      <c r="AS190" s="203">
        <f t="shared" si="40"/>
        <v>18207</v>
      </c>
      <c r="AT190" s="178">
        <v>161</v>
      </c>
      <c r="AU190" s="217">
        <f t="shared" si="41"/>
        <v>2080.8000000000002</v>
      </c>
      <c r="AV190" s="217">
        <f t="shared" si="49"/>
        <v>14565.600000000002</v>
      </c>
      <c r="AW190" s="213">
        <v>0</v>
      </c>
      <c r="AY190" s="179">
        <v>380038</v>
      </c>
      <c r="AZ190" s="214" t="s">
        <v>677</v>
      </c>
      <c r="BA190" s="232">
        <v>2730</v>
      </c>
      <c r="BB190" s="266">
        <f t="shared" si="50"/>
        <v>2730</v>
      </c>
      <c r="BC190" s="215">
        <f t="shared" si="37"/>
        <v>518.70000000000005</v>
      </c>
      <c r="BD190" s="215">
        <f t="shared" si="51"/>
        <v>22740.899999999998</v>
      </c>
    </row>
    <row r="191" spans="1:56" s="181" customFormat="1" ht="18.75" customHeight="1">
      <c r="A191" s="178">
        <v>162</v>
      </c>
      <c r="B191" s="179" t="s">
        <v>121</v>
      </c>
      <c r="C191" s="178" t="s">
        <v>369</v>
      </c>
      <c r="D191" s="263">
        <v>3538</v>
      </c>
      <c r="E191" s="263">
        <v>6073</v>
      </c>
      <c r="F191" s="263">
        <v>3903</v>
      </c>
      <c r="G191" s="263">
        <v>3585</v>
      </c>
      <c r="H191" s="263">
        <v>3496</v>
      </c>
      <c r="I191" s="263">
        <v>5275</v>
      </c>
      <c r="J191" s="263">
        <v>4031</v>
      </c>
      <c r="K191" s="263">
        <v>15861</v>
      </c>
      <c r="L191" s="263">
        <v>2601</v>
      </c>
      <c r="M191" s="263">
        <v>3485</v>
      </c>
      <c r="N191" s="263">
        <v>4551</v>
      </c>
      <c r="O191" s="263">
        <v>4162</v>
      </c>
      <c r="P191" s="263">
        <v>5389</v>
      </c>
      <c r="Q191" s="263">
        <v>5212</v>
      </c>
      <c r="R191" s="263">
        <v>3886</v>
      </c>
      <c r="S191" s="263">
        <v>5591</v>
      </c>
      <c r="T191" s="263">
        <v>3833</v>
      </c>
      <c r="U191" s="263">
        <v>7428</v>
      </c>
      <c r="V191" s="263">
        <v>4035</v>
      </c>
      <c r="W191" s="263">
        <v>3711</v>
      </c>
      <c r="X191" s="263">
        <v>3868</v>
      </c>
      <c r="Y191" s="263">
        <v>2920</v>
      </c>
      <c r="Z191" s="263">
        <v>4681</v>
      </c>
      <c r="AA191" s="263">
        <v>4374</v>
      </c>
      <c r="AB191" s="263">
        <v>5359</v>
      </c>
      <c r="AC191" s="263">
        <v>5365</v>
      </c>
      <c r="AD191" s="263">
        <v>4086</v>
      </c>
      <c r="AF191" s="262">
        <f t="shared" si="42"/>
        <v>15861</v>
      </c>
      <c r="AG191" s="262">
        <f t="shared" si="43"/>
        <v>2601</v>
      </c>
      <c r="AH191" s="199">
        <f t="shared" si="44"/>
        <v>2080.8000000000002</v>
      </c>
      <c r="AI191" s="209">
        <f t="shared" si="38"/>
        <v>0.4029268292682926</v>
      </c>
      <c r="AJ191" s="199">
        <f t="shared" si="45"/>
        <v>1950.75</v>
      </c>
      <c r="AK191" s="209">
        <f t="shared" si="39"/>
        <v>0.44024390243902434</v>
      </c>
      <c r="AM191" s="210" t="b">
        <f t="shared" si="46"/>
        <v>0</v>
      </c>
      <c r="AN191" s="210" t="b">
        <f t="shared" si="52"/>
        <v>0</v>
      </c>
      <c r="AO191" s="211">
        <f t="shared" si="47"/>
        <v>62</v>
      </c>
      <c r="AP191" s="222">
        <f t="shared" si="48"/>
        <v>74648</v>
      </c>
      <c r="AQ191" s="178">
        <v>162</v>
      </c>
      <c r="AR191" s="212">
        <v>6</v>
      </c>
      <c r="AS191" s="203">
        <f t="shared" si="40"/>
        <v>15606</v>
      </c>
      <c r="AT191" s="178">
        <v>162</v>
      </c>
      <c r="AU191" s="217">
        <f t="shared" si="41"/>
        <v>2080.8000000000002</v>
      </c>
      <c r="AV191" s="217">
        <f t="shared" si="49"/>
        <v>12484.800000000001</v>
      </c>
      <c r="AW191" s="213">
        <v>0</v>
      </c>
      <c r="AY191" s="179">
        <v>380037</v>
      </c>
      <c r="AZ191" s="214" t="s">
        <v>678</v>
      </c>
      <c r="BA191" s="232">
        <v>3410</v>
      </c>
      <c r="BB191" s="266">
        <f t="shared" si="50"/>
        <v>3410</v>
      </c>
      <c r="BC191" s="215">
        <f t="shared" si="37"/>
        <v>647.9</v>
      </c>
      <c r="BD191" s="215">
        <f t="shared" si="51"/>
        <v>24347.4</v>
      </c>
    </row>
    <row r="192" spans="1:56" s="181" customFormat="1" ht="18.75" customHeight="1">
      <c r="A192" s="178">
        <v>163</v>
      </c>
      <c r="B192" s="179" t="s">
        <v>122</v>
      </c>
      <c r="C192" s="178" t="s">
        <v>369</v>
      </c>
      <c r="D192" s="263">
        <v>4935</v>
      </c>
      <c r="E192" s="263">
        <v>8662</v>
      </c>
      <c r="F192" s="263">
        <v>6511</v>
      </c>
      <c r="G192" s="263">
        <v>6106</v>
      </c>
      <c r="H192" s="263">
        <v>4994</v>
      </c>
      <c r="I192" s="263">
        <v>6729</v>
      </c>
      <c r="J192" s="263">
        <v>6892</v>
      </c>
      <c r="K192" s="263">
        <v>18578</v>
      </c>
      <c r="L192" s="263">
        <v>2601</v>
      </c>
      <c r="M192" s="263">
        <v>5812</v>
      </c>
      <c r="N192" s="263">
        <v>5202</v>
      </c>
      <c r="O192" s="263">
        <v>5722</v>
      </c>
      <c r="P192" s="263">
        <v>7722</v>
      </c>
      <c r="Q192" s="263">
        <v>6644</v>
      </c>
      <c r="R192" s="263">
        <v>6289</v>
      </c>
      <c r="S192" s="263">
        <v>6762</v>
      </c>
      <c r="T192" s="263">
        <v>6394</v>
      </c>
      <c r="U192" s="263">
        <v>10028</v>
      </c>
      <c r="V192" s="263">
        <v>5146</v>
      </c>
      <c r="W192" s="263">
        <v>3927</v>
      </c>
      <c r="X192" s="263">
        <v>5765</v>
      </c>
      <c r="Y192" s="263">
        <v>4954</v>
      </c>
      <c r="Z192" s="263">
        <v>5266</v>
      </c>
      <c r="AA192" s="263">
        <v>6587</v>
      </c>
      <c r="AB192" s="263">
        <v>6827</v>
      </c>
      <c r="AC192" s="263">
        <v>6842</v>
      </c>
      <c r="AD192" s="263">
        <v>7507</v>
      </c>
      <c r="AF192" s="262">
        <f t="shared" si="42"/>
        <v>18578</v>
      </c>
      <c r="AG192" s="262">
        <f t="shared" si="43"/>
        <v>2601</v>
      </c>
      <c r="AH192" s="199">
        <f t="shared" si="44"/>
        <v>2080.8000000000002</v>
      </c>
      <c r="AI192" s="209">
        <f t="shared" si="38"/>
        <v>0.64198210598761185</v>
      </c>
      <c r="AJ192" s="199">
        <f t="shared" si="45"/>
        <v>1950.75</v>
      </c>
      <c r="AK192" s="209">
        <f t="shared" si="39"/>
        <v>0.6643582243633861</v>
      </c>
      <c r="AM192" s="210" t="b">
        <f t="shared" si="46"/>
        <v>0</v>
      </c>
      <c r="AN192" s="210" t="b">
        <f t="shared" si="52"/>
        <v>0</v>
      </c>
      <c r="AO192" s="211">
        <f t="shared" si="47"/>
        <v>62</v>
      </c>
      <c r="AP192" s="222">
        <f t="shared" si="48"/>
        <v>74648</v>
      </c>
      <c r="AQ192" s="178">
        <v>163</v>
      </c>
      <c r="AR192" s="212">
        <v>0</v>
      </c>
      <c r="AS192" s="203">
        <f t="shared" si="40"/>
        <v>0</v>
      </c>
      <c r="AT192" s="178">
        <v>163</v>
      </c>
      <c r="AU192" s="217">
        <f t="shared" si="41"/>
        <v>2080.8000000000002</v>
      </c>
      <c r="AV192" s="217">
        <f t="shared" si="49"/>
        <v>0</v>
      </c>
      <c r="AW192" s="213">
        <v>0</v>
      </c>
      <c r="AY192" s="179">
        <v>380039</v>
      </c>
      <c r="AZ192" s="214" t="s">
        <v>679</v>
      </c>
      <c r="BA192" s="232">
        <v>5240</v>
      </c>
      <c r="BB192" s="266">
        <f t="shared" si="50"/>
        <v>5240</v>
      </c>
      <c r="BC192" s="215">
        <f t="shared" si="37"/>
        <v>995.6</v>
      </c>
      <c r="BD192" s="215">
        <f t="shared" si="51"/>
        <v>0</v>
      </c>
    </row>
    <row r="193" spans="1:56" s="181" customFormat="1" ht="18.75" customHeight="1">
      <c r="A193" s="178">
        <v>164</v>
      </c>
      <c r="B193" s="179" t="s">
        <v>419</v>
      </c>
      <c r="C193" s="178" t="s">
        <v>369</v>
      </c>
      <c r="D193" s="263">
        <v>10318</v>
      </c>
      <c r="E193" s="263">
        <v>7382</v>
      </c>
      <c r="F193" s="263">
        <v>6610</v>
      </c>
      <c r="G193" s="263">
        <v>11063</v>
      </c>
      <c r="H193" s="263">
        <v>10196</v>
      </c>
      <c r="I193" s="263">
        <v>16753</v>
      </c>
      <c r="J193" s="263">
        <v>7153</v>
      </c>
      <c r="K193" s="263">
        <v>15048</v>
      </c>
      <c r="L193" s="263">
        <v>4942</v>
      </c>
      <c r="M193" s="263">
        <v>5901</v>
      </c>
      <c r="N193" s="263">
        <v>4162</v>
      </c>
      <c r="O193" s="263">
        <v>9233</v>
      </c>
      <c r="P193" s="263">
        <v>13005</v>
      </c>
      <c r="Q193" s="263">
        <v>16544</v>
      </c>
      <c r="R193" s="263">
        <v>11544</v>
      </c>
      <c r="S193" s="263">
        <v>14565</v>
      </c>
      <c r="T193" s="263">
        <v>5436</v>
      </c>
      <c r="U193" s="263">
        <v>14856</v>
      </c>
      <c r="V193" s="263">
        <v>12817</v>
      </c>
      <c r="W193" s="263">
        <v>11914</v>
      </c>
      <c r="X193" s="263">
        <v>5805</v>
      </c>
      <c r="Y193" s="263">
        <v>1614</v>
      </c>
      <c r="Z193" s="263">
        <v>15605</v>
      </c>
      <c r="AA193" s="263">
        <v>8280</v>
      </c>
      <c r="AB193" s="263">
        <v>16971</v>
      </c>
      <c r="AC193" s="263">
        <v>17036</v>
      </c>
      <c r="AD193" s="263">
        <v>13525</v>
      </c>
      <c r="AF193" s="262">
        <f t="shared" si="42"/>
        <v>17036</v>
      </c>
      <c r="AG193" s="262">
        <f t="shared" si="43"/>
        <v>1614</v>
      </c>
      <c r="AH193" s="199">
        <f t="shared" si="44"/>
        <v>1291.2</v>
      </c>
      <c r="AI193" s="209">
        <f t="shared" si="38"/>
        <v>0.78118962887646159</v>
      </c>
      <c r="AJ193" s="199">
        <f t="shared" si="45"/>
        <v>1210.5</v>
      </c>
      <c r="AK193" s="209">
        <f t="shared" si="39"/>
        <v>0.79486527707168275</v>
      </c>
      <c r="AM193" s="210" t="b">
        <f t="shared" si="46"/>
        <v>0</v>
      </c>
      <c r="AN193" s="210" t="b">
        <f t="shared" si="52"/>
        <v>0</v>
      </c>
      <c r="AO193" s="211">
        <f t="shared" si="47"/>
        <v>62</v>
      </c>
      <c r="AP193" s="222">
        <f t="shared" si="48"/>
        <v>74648</v>
      </c>
      <c r="AQ193" s="178">
        <v>164</v>
      </c>
      <c r="AR193" s="212">
        <v>0</v>
      </c>
      <c r="AS193" s="203">
        <f t="shared" si="40"/>
        <v>0</v>
      </c>
      <c r="AT193" s="178">
        <v>164</v>
      </c>
      <c r="AU193" s="217">
        <f t="shared" si="41"/>
        <v>1291.2</v>
      </c>
      <c r="AV193" s="217">
        <f t="shared" si="49"/>
        <v>0</v>
      </c>
      <c r="AW193" s="213">
        <v>0</v>
      </c>
      <c r="AY193" s="179"/>
      <c r="AZ193" s="214"/>
      <c r="BA193" s="232">
        <v>9120</v>
      </c>
      <c r="BB193" s="266">
        <f t="shared" si="50"/>
        <v>9120</v>
      </c>
      <c r="BC193" s="215">
        <f t="shared" si="37"/>
        <v>1732.8</v>
      </c>
      <c r="BD193" s="215">
        <f t="shared" si="51"/>
        <v>0</v>
      </c>
    </row>
    <row r="194" spans="1:56" s="181" customFormat="1" ht="18.75" customHeight="1">
      <c r="A194" s="178">
        <v>165</v>
      </c>
      <c r="B194" s="179" t="s">
        <v>123</v>
      </c>
      <c r="C194" s="178" t="s">
        <v>369</v>
      </c>
      <c r="D194" s="263">
        <v>20737</v>
      </c>
      <c r="E194" s="263">
        <v>17614</v>
      </c>
      <c r="F194" s="263">
        <v>15047</v>
      </c>
      <c r="G194" s="263">
        <v>21047</v>
      </c>
      <c r="H194" s="263">
        <v>20985</v>
      </c>
      <c r="I194" s="263">
        <v>25126</v>
      </c>
      <c r="J194" s="263">
        <v>27309</v>
      </c>
      <c r="K194" s="263">
        <v>20436</v>
      </c>
      <c r="L194" s="263">
        <v>16646</v>
      </c>
      <c r="M194" s="263">
        <v>13433</v>
      </c>
      <c r="N194" s="263">
        <v>11065</v>
      </c>
      <c r="O194" s="263">
        <v>18207</v>
      </c>
      <c r="P194" s="263">
        <v>23669</v>
      </c>
      <c r="Q194" s="263">
        <v>24812</v>
      </c>
      <c r="R194" s="263">
        <v>19273</v>
      </c>
      <c r="S194" s="263">
        <v>20677</v>
      </c>
      <c r="T194" s="263">
        <v>18310</v>
      </c>
      <c r="U194" s="263">
        <v>22282</v>
      </c>
      <c r="V194" s="263">
        <v>19221</v>
      </c>
      <c r="W194" s="263">
        <v>15783</v>
      </c>
      <c r="X194" s="263">
        <v>16256</v>
      </c>
      <c r="Y194" s="263">
        <v>16015</v>
      </c>
      <c r="Z194" s="263">
        <v>16775</v>
      </c>
      <c r="AA194" s="263">
        <v>23026</v>
      </c>
      <c r="AB194" s="263">
        <v>25436</v>
      </c>
      <c r="AC194" s="263">
        <v>25550</v>
      </c>
      <c r="AD194" s="263">
        <v>18204</v>
      </c>
      <c r="AF194" s="262">
        <f t="shared" si="42"/>
        <v>27309</v>
      </c>
      <c r="AG194" s="262">
        <f t="shared" si="43"/>
        <v>11065</v>
      </c>
      <c r="AH194" s="199">
        <f t="shared" si="44"/>
        <v>8852</v>
      </c>
      <c r="AI194" s="209">
        <f t="shared" si="38"/>
        <v>0.34102583190649893</v>
      </c>
      <c r="AJ194" s="199">
        <f t="shared" si="45"/>
        <v>8298.75</v>
      </c>
      <c r="AK194" s="209">
        <f t="shared" si="39"/>
        <v>0.38221171741234272</v>
      </c>
      <c r="AM194" s="210" t="b">
        <f t="shared" si="46"/>
        <v>0</v>
      </c>
      <c r="AN194" s="210" t="b">
        <f t="shared" si="52"/>
        <v>0</v>
      </c>
      <c r="AO194" s="211">
        <f t="shared" si="47"/>
        <v>62</v>
      </c>
      <c r="AP194" s="222">
        <f t="shared" si="48"/>
        <v>74648</v>
      </c>
      <c r="AQ194" s="178">
        <v>165</v>
      </c>
      <c r="AR194" s="212">
        <v>0</v>
      </c>
      <c r="AS194" s="203">
        <f t="shared" si="40"/>
        <v>0</v>
      </c>
      <c r="AT194" s="178">
        <v>165</v>
      </c>
      <c r="AU194" s="217">
        <f t="shared" si="41"/>
        <v>8852</v>
      </c>
      <c r="AV194" s="217">
        <f t="shared" si="49"/>
        <v>0</v>
      </c>
      <c r="AW194" s="213">
        <v>0</v>
      </c>
      <c r="AY194" s="179">
        <v>370039</v>
      </c>
      <c r="AZ194" s="214" t="s">
        <v>680</v>
      </c>
      <c r="BA194" s="232">
        <v>11470</v>
      </c>
      <c r="BB194" s="266">
        <f t="shared" si="50"/>
        <v>11470</v>
      </c>
      <c r="BC194" s="215">
        <f t="shared" si="37"/>
        <v>2179.3000000000002</v>
      </c>
      <c r="BD194" s="215">
        <f t="shared" si="51"/>
        <v>0</v>
      </c>
    </row>
    <row r="195" spans="1:56" s="181" customFormat="1" ht="18.75" customHeight="1">
      <c r="A195" s="178">
        <v>166</v>
      </c>
      <c r="B195" s="179" t="s">
        <v>124</v>
      </c>
      <c r="C195" s="178" t="s">
        <v>369</v>
      </c>
      <c r="D195" s="263">
        <v>61206</v>
      </c>
      <c r="E195" s="263">
        <v>45617</v>
      </c>
      <c r="F195" s="263">
        <v>39282</v>
      </c>
      <c r="G195" s="263">
        <v>61768</v>
      </c>
      <c r="H195" s="263">
        <v>60483</v>
      </c>
      <c r="I195" s="263">
        <v>54826</v>
      </c>
      <c r="J195" s="263">
        <v>54619</v>
      </c>
      <c r="K195" s="263">
        <v>63246</v>
      </c>
      <c r="L195" s="263">
        <v>16646</v>
      </c>
      <c r="M195" s="263">
        <v>35073</v>
      </c>
      <c r="N195" s="263">
        <v>38697</v>
      </c>
      <c r="O195" s="263">
        <v>45516</v>
      </c>
      <c r="P195" s="263">
        <v>65152</v>
      </c>
      <c r="Q195" s="263">
        <v>54143</v>
      </c>
      <c r="R195" s="263">
        <v>70871</v>
      </c>
      <c r="S195" s="263">
        <v>55009</v>
      </c>
      <c r="T195" s="263">
        <v>38580</v>
      </c>
      <c r="U195" s="263">
        <v>46604</v>
      </c>
      <c r="V195" s="263">
        <v>41938</v>
      </c>
      <c r="W195" s="263">
        <v>38836</v>
      </c>
      <c r="X195" s="263">
        <v>48768</v>
      </c>
      <c r="Y195" s="263">
        <v>35472</v>
      </c>
      <c r="Z195" s="263">
        <v>42915</v>
      </c>
      <c r="AA195" s="263">
        <v>48889</v>
      </c>
      <c r="AB195" s="263">
        <v>55712</v>
      </c>
      <c r="AC195" s="263">
        <v>55752</v>
      </c>
      <c r="AD195" s="263">
        <v>52413</v>
      </c>
      <c r="AF195" s="262">
        <f t="shared" si="42"/>
        <v>70871</v>
      </c>
      <c r="AG195" s="262">
        <f t="shared" si="43"/>
        <v>16646</v>
      </c>
      <c r="AH195" s="199">
        <f t="shared" si="44"/>
        <v>13316.8</v>
      </c>
      <c r="AI195" s="209">
        <f t="shared" si="38"/>
        <v>0.62031192085079701</v>
      </c>
      <c r="AJ195" s="199">
        <f t="shared" si="45"/>
        <v>12484.5</v>
      </c>
      <c r="AK195" s="209">
        <f t="shared" si="39"/>
        <v>0.64404242579762205</v>
      </c>
      <c r="AM195" s="210" t="b">
        <f t="shared" si="46"/>
        <v>0</v>
      </c>
      <c r="AN195" s="210" t="b">
        <f t="shared" si="52"/>
        <v>0</v>
      </c>
      <c r="AO195" s="211">
        <f t="shared" si="47"/>
        <v>62</v>
      </c>
      <c r="AP195" s="222">
        <f t="shared" si="48"/>
        <v>74648</v>
      </c>
      <c r="AQ195" s="178">
        <v>166</v>
      </c>
      <c r="AR195" s="212">
        <v>0</v>
      </c>
      <c r="AS195" s="203">
        <f t="shared" si="40"/>
        <v>0</v>
      </c>
      <c r="AT195" s="178">
        <v>166</v>
      </c>
      <c r="AU195" s="217">
        <f t="shared" si="41"/>
        <v>13316.8</v>
      </c>
      <c r="AV195" s="217">
        <f t="shared" si="49"/>
        <v>0</v>
      </c>
      <c r="AW195" s="213">
        <v>0</v>
      </c>
      <c r="AY195" s="179">
        <v>370038</v>
      </c>
      <c r="AZ195" s="214" t="s">
        <v>605</v>
      </c>
      <c r="BA195" s="232">
        <v>28920</v>
      </c>
      <c r="BB195" s="266">
        <f t="shared" si="50"/>
        <v>28920</v>
      </c>
      <c r="BC195" s="215">
        <f t="shared" si="37"/>
        <v>5494.8</v>
      </c>
      <c r="BD195" s="215">
        <f t="shared" si="51"/>
        <v>0</v>
      </c>
    </row>
    <row r="196" spans="1:56" s="181" customFormat="1" ht="18.75" customHeight="1">
      <c r="A196" s="178">
        <v>167</v>
      </c>
      <c r="B196" s="179" t="s">
        <v>125</v>
      </c>
      <c r="C196" s="178" t="s">
        <v>369</v>
      </c>
      <c r="D196" s="263">
        <v>5759</v>
      </c>
      <c r="E196" s="263">
        <v>7046</v>
      </c>
      <c r="F196" s="263">
        <v>21908</v>
      </c>
      <c r="G196" s="263">
        <v>6455</v>
      </c>
      <c r="H196" s="263">
        <v>5826</v>
      </c>
      <c r="I196" s="263">
        <v>14453</v>
      </c>
      <c r="J196" s="263">
        <v>19507</v>
      </c>
      <c r="K196" s="263">
        <v>20436</v>
      </c>
      <c r="L196" s="263">
        <v>11574</v>
      </c>
      <c r="M196" s="263">
        <v>19562</v>
      </c>
      <c r="N196" s="263">
        <v>12470</v>
      </c>
      <c r="O196" s="263">
        <v>8063</v>
      </c>
      <c r="P196" s="263">
        <v>11418</v>
      </c>
      <c r="Q196" s="263">
        <v>14272</v>
      </c>
      <c r="R196" s="263">
        <v>40720</v>
      </c>
      <c r="S196" s="263">
        <v>11184</v>
      </c>
      <c r="T196" s="263">
        <v>12731</v>
      </c>
      <c r="U196" s="263">
        <v>12257</v>
      </c>
      <c r="V196" s="263">
        <v>11055</v>
      </c>
      <c r="W196" s="263">
        <v>6590</v>
      </c>
      <c r="X196" s="263">
        <v>4449</v>
      </c>
      <c r="Y196" s="263">
        <v>6500</v>
      </c>
      <c r="Z196" s="263">
        <v>12874</v>
      </c>
      <c r="AA196" s="263">
        <v>12388</v>
      </c>
      <c r="AB196" s="263">
        <v>14618</v>
      </c>
      <c r="AC196" s="263">
        <v>14696</v>
      </c>
      <c r="AD196" s="263">
        <v>20157</v>
      </c>
      <c r="AF196" s="262">
        <f t="shared" si="42"/>
        <v>40720</v>
      </c>
      <c r="AG196" s="262">
        <f t="shared" si="43"/>
        <v>4449</v>
      </c>
      <c r="AH196" s="199">
        <f t="shared" si="44"/>
        <v>3559.2</v>
      </c>
      <c r="AI196" s="209">
        <f t="shared" si="38"/>
        <v>0.81805541355689604</v>
      </c>
      <c r="AJ196" s="199">
        <f t="shared" si="45"/>
        <v>3336.75</v>
      </c>
      <c r="AK196" s="209">
        <f t="shared" si="39"/>
        <v>0.82942695020959001</v>
      </c>
      <c r="AM196" s="210" t="b">
        <f t="shared" si="46"/>
        <v>0</v>
      </c>
      <c r="AN196" s="210" t="b">
        <f t="shared" si="52"/>
        <v>0</v>
      </c>
      <c r="AO196" s="211">
        <f t="shared" si="47"/>
        <v>62</v>
      </c>
      <c r="AP196" s="222">
        <f t="shared" si="48"/>
        <v>74648</v>
      </c>
      <c r="AQ196" s="178">
        <v>167</v>
      </c>
      <c r="AR196" s="212">
        <v>0</v>
      </c>
      <c r="AS196" s="203">
        <f t="shared" si="40"/>
        <v>0</v>
      </c>
      <c r="AT196" s="178">
        <v>167</v>
      </c>
      <c r="AU196" s="217">
        <f t="shared" si="41"/>
        <v>3559.2</v>
      </c>
      <c r="AV196" s="217">
        <f t="shared" si="49"/>
        <v>0</v>
      </c>
      <c r="AW196" s="213">
        <v>0</v>
      </c>
      <c r="AY196" s="179"/>
      <c r="AZ196" s="214"/>
      <c r="BA196" s="232">
        <v>5790</v>
      </c>
      <c r="BB196" s="266">
        <f t="shared" si="50"/>
        <v>5790</v>
      </c>
      <c r="BC196" s="215">
        <f t="shared" si="37"/>
        <v>1100.0999999999999</v>
      </c>
      <c r="BD196" s="215">
        <f t="shared" si="51"/>
        <v>0</v>
      </c>
    </row>
    <row r="197" spans="1:56" s="181" customFormat="1" ht="18.75" customHeight="1">
      <c r="A197" s="178">
        <v>168</v>
      </c>
      <c r="B197" s="179" t="s">
        <v>126</v>
      </c>
      <c r="C197" s="178" t="s">
        <v>369</v>
      </c>
      <c r="D197" s="263">
        <v>47217</v>
      </c>
      <c r="E197" s="263">
        <v>48172</v>
      </c>
      <c r="F197" s="263">
        <v>33151</v>
      </c>
      <c r="G197" s="263">
        <v>39390</v>
      </c>
      <c r="H197" s="263">
        <v>46659</v>
      </c>
      <c r="I197" s="263">
        <v>56813</v>
      </c>
      <c r="J197" s="263">
        <v>39665</v>
      </c>
      <c r="K197" s="263">
        <v>47584</v>
      </c>
      <c r="L197" s="263">
        <v>37063</v>
      </c>
      <c r="M197" s="263">
        <v>29598</v>
      </c>
      <c r="N197" s="263">
        <v>44086</v>
      </c>
      <c r="O197" s="263">
        <v>42654</v>
      </c>
      <c r="P197" s="263">
        <v>50458</v>
      </c>
      <c r="Q197" s="263">
        <v>56106</v>
      </c>
      <c r="R197" s="263">
        <v>35427</v>
      </c>
      <c r="S197" s="263">
        <v>55529</v>
      </c>
      <c r="T197" s="263">
        <v>40769</v>
      </c>
      <c r="U197" s="263">
        <v>59425</v>
      </c>
      <c r="V197" s="263">
        <v>43459</v>
      </c>
      <c r="W197" s="263">
        <v>40990</v>
      </c>
      <c r="X197" s="263">
        <v>33368</v>
      </c>
      <c r="Y197" s="263">
        <v>31439</v>
      </c>
      <c r="Z197" s="263">
        <v>46816</v>
      </c>
      <c r="AA197" s="263">
        <v>47322</v>
      </c>
      <c r="AB197" s="263">
        <v>57519</v>
      </c>
      <c r="AC197" s="263">
        <v>57774</v>
      </c>
      <c r="AD197" s="263">
        <v>39828</v>
      </c>
      <c r="AF197" s="262">
        <f t="shared" si="42"/>
        <v>59425</v>
      </c>
      <c r="AG197" s="262">
        <f t="shared" si="43"/>
        <v>29598</v>
      </c>
      <c r="AH197" s="199">
        <f t="shared" si="44"/>
        <v>23678.400000000001</v>
      </c>
      <c r="AI197" s="209">
        <f t="shared" si="38"/>
        <v>0.19999999999999996</v>
      </c>
      <c r="AJ197" s="199">
        <f t="shared" si="45"/>
        <v>22198.5</v>
      </c>
      <c r="AK197" s="209">
        <f t="shared" si="39"/>
        <v>0.25</v>
      </c>
      <c r="AM197" s="210" t="b">
        <f t="shared" si="46"/>
        <v>0</v>
      </c>
      <c r="AN197" s="210" t="b">
        <f t="shared" si="52"/>
        <v>0</v>
      </c>
      <c r="AO197" s="211">
        <f t="shared" si="47"/>
        <v>62</v>
      </c>
      <c r="AP197" s="222">
        <f t="shared" si="48"/>
        <v>74648</v>
      </c>
      <c r="AQ197" s="178">
        <v>168</v>
      </c>
      <c r="AR197" s="212">
        <v>0</v>
      </c>
      <c r="AS197" s="203">
        <f t="shared" si="40"/>
        <v>0</v>
      </c>
      <c r="AT197" s="178">
        <v>168</v>
      </c>
      <c r="AU197" s="217">
        <f t="shared" si="41"/>
        <v>23678.400000000001</v>
      </c>
      <c r="AV197" s="217">
        <f t="shared" si="49"/>
        <v>0</v>
      </c>
      <c r="AW197" s="213">
        <v>0</v>
      </c>
      <c r="AY197" s="179">
        <v>360015</v>
      </c>
      <c r="AZ197" s="214" t="s">
        <v>681</v>
      </c>
      <c r="BA197" s="232">
        <v>25230</v>
      </c>
      <c r="BB197" s="266">
        <f t="shared" si="50"/>
        <v>25230</v>
      </c>
      <c r="BC197" s="215">
        <f t="shared" si="37"/>
        <v>4793.7</v>
      </c>
      <c r="BD197" s="215">
        <f t="shared" si="51"/>
        <v>0</v>
      </c>
    </row>
    <row r="198" spans="1:56" s="181" customFormat="1" ht="18.75" customHeight="1">
      <c r="A198" s="178">
        <v>169</v>
      </c>
      <c r="B198" s="179" t="s">
        <v>127</v>
      </c>
      <c r="C198" s="178" t="s">
        <v>369</v>
      </c>
      <c r="D198" s="263">
        <v>190089</v>
      </c>
      <c r="E198" s="263">
        <v>166786</v>
      </c>
      <c r="F198" s="263">
        <v>119186</v>
      </c>
      <c r="G198" s="263">
        <v>134971</v>
      </c>
      <c r="H198" s="263">
        <v>7694</v>
      </c>
      <c r="I198" s="263">
        <v>205232</v>
      </c>
      <c r="J198" s="263">
        <v>132646</v>
      </c>
      <c r="K198" s="263">
        <v>222936</v>
      </c>
      <c r="L198" s="263">
        <v>128746</v>
      </c>
      <c r="M198" s="263">
        <v>106416</v>
      </c>
      <c r="N198" s="263">
        <v>137994</v>
      </c>
      <c r="O198" s="263">
        <v>159176</v>
      </c>
      <c r="P198" s="263">
        <v>145650</v>
      </c>
      <c r="Q198" s="263">
        <v>202674</v>
      </c>
      <c r="R198" s="263">
        <v>158721</v>
      </c>
      <c r="S198" s="263">
        <v>248127</v>
      </c>
      <c r="T198" s="263">
        <v>141620</v>
      </c>
      <c r="U198" s="263">
        <v>184424</v>
      </c>
      <c r="V198" s="263">
        <v>156991</v>
      </c>
      <c r="W198" s="263">
        <v>149577</v>
      </c>
      <c r="X198" s="263">
        <v>177968</v>
      </c>
      <c r="Y198" s="263">
        <v>72362</v>
      </c>
      <c r="Z198" s="263">
        <v>191166</v>
      </c>
      <c r="AA198" s="263">
        <v>198971</v>
      </c>
      <c r="AB198" s="263">
        <v>207423</v>
      </c>
      <c r="AC198" s="263">
        <v>208699</v>
      </c>
      <c r="AD198" s="263">
        <v>133798</v>
      </c>
      <c r="AF198" s="262">
        <f t="shared" si="42"/>
        <v>248127</v>
      </c>
      <c r="AG198" s="262">
        <f t="shared" si="43"/>
        <v>7694</v>
      </c>
      <c r="AH198" s="199">
        <f t="shared" si="44"/>
        <v>6155.2</v>
      </c>
      <c r="AI198" s="209">
        <f t="shared" si="38"/>
        <v>0.94215907382348518</v>
      </c>
      <c r="AJ198" s="199">
        <f t="shared" si="45"/>
        <v>5770.5</v>
      </c>
      <c r="AK198" s="209">
        <f t="shared" si="39"/>
        <v>0.94577413170951741</v>
      </c>
      <c r="AM198" s="210" t="b">
        <f t="shared" si="46"/>
        <v>0</v>
      </c>
      <c r="AN198" s="210" t="b">
        <f t="shared" si="52"/>
        <v>0</v>
      </c>
      <c r="AO198" s="211">
        <f t="shared" si="47"/>
        <v>62</v>
      </c>
      <c r="AP198" s="222">
        <f t="shared" si="48"/>
        <v>74648</v>
      </c>
      <c r="AQ198" s="178">
        <v>169</v>
      </c>
      <c r="AR198" s="212">
        <v>0</v>
      </c>
      <c r="AS198" s="203">
        <f t="shared" si="40"/>
        <v>0</v>
      </c>
      <c r="AT198" s="178">
        <v>169</v>
      </c>
      <c r="AU198" s="217">
        <f t="shared" si="41"/>
        <v>6155.2</v>
      </c>
      <c r="AV198" s="217">
        <f t="shared" si="49"/>
        <v>0</v>
      </c>
      <c r="AW198" s="213">
        <v>0</v>
      </c>
      <c r="AY198" s="179">
        <v>420003</v>
      </c>
      <c r="AZ198" s="214" t="s">
        <v>682</v>
      </c>
      <c r="BA198" s="232">
        <v>91000</v>
      </c>
      <c r="BB198" s="266">
        <f t="shared" si="50"/>
        <v>91000</v>
      </c>
      <c r="BC198" s="215">
        <f t="shared" si="37"/>
        <v>17290</v>
      </c>
      <c r="BD198" s="215">
        <f t="shared" si="51"/>
        <v>0</v>
      </c>
    </row>
    <row r="199" spans="1:56" s="181" customFormat="1" ht="18.75" customHeight="1">
      <c r="A199" s="178">
        <v>170</v>
      </c>
      <c r="B199" s="179" t="s">
        <v>128</v>
      </c>
      <c r="C199" s="178" t="s">
        <v>369</v>
      </c>
      <c r="D199" s="263">
        <v>46341</v>
      </c>
      <c r="E199" s="263">
        <v>21808</v>
      </c>
      <c r="F199" s="263">
        <v>18536</v>
      </c>
      <c r="G199" s="263">
        <v>32105</v>
      </c>
      <c r="H199" s="263">
        <v>45794</v>
      </c>
      <c r="I199" s="263">
        <v>41842</v>
      </c>
      <c r="J199" s="263">
        <v>49418</v>
      </c>
      <c r="K199" s="263">
        <v>56174</v>
      </c>
      <c r="L199" s="263">
        <v>39013</v>
      </c>
      <c r="M199" s="263">
        <v>21399</v>
      </c>
      <c r="N199" s="263">
        <v>16757</v>
      </c>
      <c r="O199" s="263">
        <v>39533</v>
      </c>
      <c r="P199" s="263">
        <v>31211</v>
      </c>
      <c r="Q199" s="263">
        <v>41322</v>
      </c>
      <c r="R199" s="263">
        <v>19696</v>
      </c>
      <c r="S199" s="263">
        <v>35763</v>
      </c>
      <c r="T199" s="263">
        <v>36088</v>
      </c>
      <c r="U199" s="263">
        <v>32739</v>
      </c>
      <c r="V199" s="263">
        <v>32007</v>
      </c>
      <c r="W199" s="263">
        <v>30406</v>
      </c>
      <c r="X199" s="263">
        <v>42672</v>
      </c>
      <c r="Y199" s="263">
        <v>14606</v>
      </c>
      <c r="Z199" s="263">
        <v>43437</v>
      </c>
      <c r="AA199" s="263">
        <v>52392</v>
      </c>
      <c r="AB199" s="263">
        <v>42500</v>
      </c>
      <c r="AC199" s="263">
        <v>42550</v>
      </c>
      <c r="AD199" s="263">
        <v>20337</v>
      </c>
      <c r="AF199" s="262">
        <f t="shared" si="42"/>
        <v>56174</v>
      </c>
      <c r="AG199" s="262">
        <f t="shared" si="43"/>
        <v>14606</v>
      </c>
      <c r="AH199" s="199">
        <f t="shared" si="44"/>
        <v>11684.8</v>
      </c>
      <c r="AI199" s="209">
        <f t="shared" si="38"/>
        <v>0.45395579232674432</v>
      </c>
      <c r="AJ199" s="199">
        <f t="shared" si="45"/>
        <v>10954.5</v>
      </c>
      <c r="AK199" s="209">
        <f t="shared" si="39"/>
        <v>0.48808355530632275</v>
      </c>
      <c r="AM199" s="210" t="b">
        <f t="shared" si="46"/>
        <v>0</v>
      </c>
      <c r="AN199" s="210" t="b">
        <f t="shared" si="52"/>
        <v>0</v>
      </c>
      <c r="AO199" s="211">
        <f t="shared" si="47"/>
        <v>62</v>
      </c>
      <c r="AP199" s="222">
        <f t="shared" si="48"/>
        <v>74648</v>
      </c>
      <c r="AQ199" s="178">
        <v>170</v>
      </c>
      <c r="AR199" s="212">
        <v>87</v>
      </c>
      <c r="AS199" s="203">
        <f t="shared" si="40"/>
        <v>1270722</v>
      </c>
      <c r="AT199" s="178">
        <v>170</v>
      </c>
      <c r="AU199" s="217">
        <f t="shared" si="41"/>
        <v>10954.5</v>
      </c>
      <c r="AV199" s="217">
        <f t="shared" si="49"/>
        <v>953041.5</v>
      </c>
      <c r="AW199" s="213">
        <v>0</v>
      </c>
      <c r="AY199" s="179">
        <v>330001</v>
      </c>
      <c r="AZ199" s="214" t="s">
        <v>683</v>
      </c>
      <c r="BA199" s="232">
        <v>21880</v>
      </c>
      <c r="BB199" s="266">
        <f t="shared" si="50"/>
        <v>21880</v>
      </c>
      <c r="BC199" s="215">
        <f>BB199*5%</f>
        <v>1094</v>
      </c>
      <c r="BD199" s="215">
        <f t="shared" si="51"/>
        <v>1998738</v>
      </c>
    </row>
    <row r="200" spans="1:56" s="181" customFormat="1" ht="18.75" customHeight="1">
      <c r="A200" s="178">
        <v>171</v>
      </c>
      <c r="B200" s="179" t="s">
        <v>129</v>
      </c>
      <c r="C200" s="178" t="s">
        <v>369</v>
      </c>
      <c r="D200" s="263">
        <v>34170</v>
      </c>
      <c r="E200" s="263">
        <v>26842</v>
      </c>
      <c r="F200" s="263">
        <v>25413</v>
      </c>
      <c r="G200" s="263">
        <v>34042</v>
      </c>
      <c r="H200" s="263">
        <v>34579</v>
      </c>
      <c r="I200" s="263">
        <v>36538</v>
      </c>
      <c r="J200" s="263">
        <v>31211</v>
      </c>
      <c r="K200" s="263">
        <v>52637</v>
      </c>
      <c r="L200" s="263">
        <v>39013</v>
      </c>
      <c r="M200" s="263">
        <v>22691</v>
      </c>
      <c r="N200" s="263">
        <v>22691</v>
      </c>
      <c r="O200" s="263">
        <v>30430</v>
      </c>
      <c r="P200" s="263">
        <v>32590</v>
      </c>
      <c r="Q200" s="263">
        <v>36086</v>
      </c>
      <c r="R200" s="263">
        <v>23675</v>
      </c>
      <c r="S200" s="263">
        <v>47987</v>
      </c>
      <c r="T200" s="263">
        <v>28362</v>
      </c>
      <c r="U200" s="263">
        <v>34411</v>
      </c>
      <c r="V200" s="263">
        <v>27950</v>
      </c>
      <c r="W200" s="263">
        <v>30451</v>
      </c>
      <c r="X200" s="263">
        <v>29782</v>
      </c>
      <c r="Y200" s="263">
        <v>18629</v>
      </c>
      <c r="Z200" s="263">
        <v>32415</v>
      </c>
      <c r="AA200" s="263">
        <v>32030</v>
      </c>
      <c r="AB200" s="263">
        <v>36999</v>
      </c>
      <c r="AC200" s="263">
        <v>37156</v>
      </c>
      <c r="AD200" s="263">
        <v>21699</v>
      </c>
      <c r="AF200" s="262">
        <f t="shared" si="42"/>
        <v>52637</v>
      </c>
      <c r="AG200" s="262">
        <f t="shared" si="43"/>
        <v>18629</v>
      </c>
      <c r="AH200" s="199">
        <f t="shared" si="44"/>
        <v>14903.2</v>
      </c>
      <c r="AI200" s="209">
        <f t="shared" si="38"/>
        <v>0.34321096469966061</v>
      </c>
      <c r="AJ200" s="199">
        <f t="shared" si="45"/>
        <v>13971.75</v>
      </c>
      <c r="AK200" s="209">
        <f t="shared" si="39"/>
        <v>0.38426027940593188</v>
      </c>
      <c r="AM200" s="210" t="b">
        <f t="shared" si="46"/>
        <v>0</v>
      </c>
      <c r="AN200" s="210" t="b">
        <f t="shared" si="52"/>
        <v>0</v>
      </c>
      <c r="AO200" s="211">
        <f t="shared" si="47"/>
        <v>62</v>
      </c>
      <c r="AP200" s="222">
        <f t="shared" si="48"/>
        <v>74648</v>
      </c>
      <c r="AQ200" s="178">
        <v>171</v>
      </c>
      <c r="AR200" s="212">
        <v>0</v>
      </c>
      <c r="AS200" s="203">
        <f t="shared" si="40"/>
        <v>0</v>
      </c>
      <c r="AT200" s="178">
        <v>171</v>
      </c>
      <c r="AU200" s="217">
        <f t="shared" si="41"/>
        <v>14903.2</v>
      </c>
      <c r="AV200" s="217">
        <f t="shared" si="49"/>
        <v>0</v>
      </c>
      <c r="AW200" s="213">
        <v>0</v>
      </c>
      <c r="AY200" s="179"/>
      <c r="AZ200" s="214"/>
      <c r="BA200" s="232">
        <v>23280</v>
      </c>
      <c r="BB200" s="266">
        <f t="shared" si="50"/>
        <v>23280</v>
      </c>
      <c r="BC200" s="215">
        <f>BB200*5%</f>
        <v>1164</v>
      </c>
      <c r="BD200" s="215">
        <f t="shared" si="51"/>
        <v>0</v>
      </c>
    </row>
    <row r="201" spans="1:56" s="181" customFormat="1" ht="18.75" customHeight="1">
      <c r="A201" s="178">
        <v>172</v>
      </c>
      <c r="B201" s="179" t="s">
        <v>130</v>
      </c>
      <c r="C201" s="178" t="s">
        <v>369</v>
      </c>
      <c r="D201" s="263">
        <v>55869</v>
      </c>
      <c r="E201" s="263">
        <v>46973</v>
      </c>
      <c r="F201" s="263">
        <v>82117</v>
      </c>
      <c r="G201" s="263">
        <v>110000</v>
      </c>
      <c r="H201" s="263">
        <v>55209</v>
      </c>
      <c r="I201" s="263">
        <v>112445</v>
      </c>
      <c r="J201" s="263">
        <v>70225</v>
      </c>
      <c r="K201" s="263">
        <v>103136</v>
      </c>
      <c r="L201" s="263">
        <v>3902</v>
      </c>
      <c r="M201" s="263">
        <v>73318</v>
      </c>
      <c r="N201" s="263">
        <v>73318</v>
      </c>
      <c r="O201" s="263">
        <v>85049</v>
      </c>
      <c r="P201" s="263">
        <v>104817</v>
      </c>
      <c r="Q201" s="263">
        <v>111046</v>
      </c>
      <c r="R201" s="263">
        <v>66821</v>
      </c>
      <c r="S201" s="263">
        <v>60731</v>
      </c>
      <c r="T201" s="263">
        <v>80651</v>
      </c>
      <c r="U201" s="263">
        <v>98315</v>
      </c>
      <c r="V201" s="263">
        <v>86014</v>
      </c>
      <c r="W201" s="263">
        <v>73318</v>
      </c>
      <c r="X201" s="263">
        <v>48115</v>
      </c>
      <c r="Y201" s="263">
        <v>30070</v>
      </c>
      <c r="Z201" s="263">
        <v>104740</v>
      </c>
      <c r="AA201" s="263">
        <v>75395</v>
      </c>
      <c r="AB201" s="263">
        <v>113413</v>
      </c>
      <c r="AC201" s="263">
        <v>114345</v>
      </c>
      <c r="AD201" s="263">
        <v>54505</v>
      </c>
      <c r="AF201" s="262">
        <f t="shared" si="42"/>
        <v>114345</v>
      </c>
      <c r="AG201" s="262">
        <f t="shared" si="43"/>
        <v>3902</v>
      </c>
      <c r="AH201" s="199">
        <f t="shared" si="44"/>
        <v>3121.6</v>
      </c>
      <c r="AI201" s="209">
        <f t="shared" si="38"/>
        <v>0.95742382498158707</v>
      </c>
      <c r="AJ201" s="199">
        <f t="shared" si="45"/>
        <v>2926.5</v>
      </c>
      <c r="AK201" s="209">
        <f t="shared" si="39"/>
        <v>0.96008483592023786</v>
      </c>
      <c r="AM201" s="210" t="b">
        <f t="shared" si="46"/>
        <v>0</v>
      </c>
      <c r="AN201" s="210" t="b">
        <f t="shared" si="52"/>
        <v>0</v>
      </c>
      <c r="AO201" s="211">
        <f t="shared" si="47"/>
        <v>62</v>
      </c>
      <c r="AP201" s="222">
        <f t="shared" si="48"/>
        <v>74648</v>
      </c>
      <c r="AQ201" s="178">
        <v>172</v>
      </c>
      <c r="AR201" s="212">
        <v>0</v>
      </c>
      <c r="AS201" s="203">
        <f t="shared" si="40"/>
        <v>0</v>
      </c>
      <c r="AT201" s="178">
        <v>172</v>
      </c>
      <c r="AU201" s="217">
        <f t="shared" si="41"/>
        <v>3121.6</v>
      </c>
      <c r="AV201" s="217">
        <f t="shared" si="49"/>
        <v>0</v>
      </c>
      <c r="AW201" s="213">
        <v>0</v>
      </c>
      <c r="AY201" s="179">
        <v>320001</v>
      </c>
      <c r="AZ201" s="214" t="s">
        <v>606</v>
      </c>
      <c r="BA201" s="232">
        <v>47800</v>
      </c>
      <c r="BB201" s="266">
        <f t="shared" si="50"/>
        <v>47800</v>
      </c>
      <c r="BC201" s="215">
        <f>BB201*19%</f>
        <v>9082</v>
      </c>
      <c r="BD201" s="215">
        <f t="shared" si="51"/>
        <v>0</v>
      </c>
    </row>
    <row r="202" spans="1:56" s="181" customFormat="1" ht="18.75" customHeight="1">
      <c r="A202" s="178">
        <v>173</v>
      </c>
      <c r="B202" s="179" t="s">
        <v>420</v>
      </c>
      <c r="C202" s="178" t="s">
        <v>369</v>
      </c>
      <c r="D202" s="263">
        <v>40737</v>
      </c>
      <c r="E202" s="263">
        <v>37327</v>
      </c>
      <c r="F202" s="263">
        <v>32044</v>
      </c>
      <c r="G202" s="263">
        <v>40380</v>
      </c>
      <c r="H202" s="263">
        <v>41224</v>
      </c>
      <c r="I202" s="263">
        <v>48168</v>
      </c>
      <c r="J202" s="263">
        <v>62423</v>
      </c>
      <c r="K202" s="263">
        <v>73694</v>
      </c>
      <c r="L202" s="263">
        <v>61109</v>
      </c>
      <c r="M202" s="263">
        <v>28609</v>
      </c>
      <c r="N202" s="263">
        <v>30763</v>
      </c>
      <c r="O202" s="263">
        <v>36933</v>
      </c>
      <c r="P202" s="263">
        <v>35060</v>
      </c>
      <c r="Q202" s="263">
        <v>47567</v>
      </c>
      <c r="R202" s="263">
        <v>19696</v>
      </c>
      <c r="S202" s="263">
        <v>45516</v>
      </c>
      <c r="T202" s="263">
        <v>48768</v>
      </c>
      <c r="U202" s="263">
        <v>37687</v>
      </c>
      <c r="V202" s="263">
        <v>36844</v>
      </c>
      <c r="W202" s="263">
        <v>26308</v>
      </c>
      <c r="X202" s="263">
        <v>51205</v>
      </c>
      <c r="Y202" s="263">
        <v>46118</v>
      </c>
      <c r="Z202" s="263">
        <v>30570</v>
      </c>
      <c r="AA202" s="263">
        <v>47901</v>
      </c>
      <c r="AB202" s="263">
        <v>48871</v>
      </c>
      <c r="AC202" s="263">
        <v>48981</v>
      </c>
      <c r="AD202" s="263">
        <v>45516</v>
      </c>
      <c r="AF202" s="262">
        <f t="shared" si="42"/>
        <v>73694</v>
      </c>
      <c r="AG202" s="262">
        <f t="shared" si="43"/>
        <v>19696</v>
      </c>
      <c r="AH202" s="199">
        <f t="shared" si="44"/>
        <v>15756.8</v>
      </c>
      <c r="AI202" s="209">
        <f t="shared" si="38"/>
        <v>0.44923625432556191</v>
      </c>
      <c r="AJ202" s="199">
        <f t="shared" si="45"/>
        <v>14772</v>
      </c>
      <c r="AK202" s="209">
        <f t="shared" si="39"/>
        <v>0.48365898843021427</v>
      </c>
      <c r="AM202" s="210" t="b">
        <f t="shared" si="46"/>
        <v>0</v>
      </c>
      <c r="AN202" s="210" t="b">
        <f t="shared" si="52"/>
        <v>0</v>
      </c>
      <c r="AO202" s="211">
        <f t="shared" si="47"/>
        <v>62</v>
      </c>
      <c r="AP202" s="222">
        <f t="shared" si="48"/>
        <v>74648</v>
      </c>
      <c r="AQ202" s="178">
        <v>173</v>
      </c>
      <c r="AR202" s="212">
        <v>0</v>
      </c>
      <c r="AS202" s="203">
        <f t="shared" si="40"/>
        <v>0</v>
      </c>
      <c r="AT202" s="178">
        <v>173</v>
      </c>
      <c r="AU202" s="217">
        <f t="shared" si="41"/>
        <v>15756.8</v>
      </c>
      <c r="AV202" s="217">
        <f t="shared" si="49"/>
        <v>0</v>
      </c>
      <c r="AW202" s="213">
        <v>0</v>
      </c>
      <c r="AY202" s="179"/>
      <c r="AZ202" s="214"/>
      <c r="BA202" s="232">
        <v>22260</v>
      </c>
      <c r="BB202" s="266">
        <f t="shared" si="50"/>
        <v>22260</v>
      </c>
      <c r="BC202" s="215">
        <f>BB202*5%</f>
        <v>1113</v>
      </c>
      <c r="BD202" s="215">
        <f t="shared" si="51"/>
        <v>0</v>
      </c>
    </row>
    <row r="203" spans="1:56" s="181" customFormat="1" ht="18.75" customHeight="1">
      <c r="A203" s="178">
        <v>174</v>
      </c>
      <c r="B203" s="179" t="s">
        <v>131</v>
      </c>
      <c r="C203" s="178" t="s">
        <v>369</v>
      </c>
      <c r="D203" s="263">
        <v>19708</v>
      </c>
      <c r="E203" s="263">
        <v>19292</v>
      </c>
      <c r="F203" s="263">
        <v>11996</v>
      </c>
      <c r="G203" s="263">
        <v>19403</v>
      </c>
      <c r="H203" s="263">
        <v>19476</v>
      </c>
      <c r="I203" s="263">
        <v>25759</v>
      </c>
      <c r="J203" s="263">
        <v>24709</v>
      </c>
      <c r="K203" s="263">
        <v>24782</v>
      </c>
      <c r="L203" s="263">
        <v>15384</v>
      </c>
      <c r="M203" s="263">
        <v>13056</v>
      </c>
      <c r="N203" s="263">
        <v>14656</v>
      </c>
      <c r="O203" s="263">
        <v>17947</v>
      </c>
      <c r="P203" s="263">
        <v>23083</v>
      </c>
      <c r="Q203" s="263">
        <v>25437</v>
      </c>
      <c r="R203" s="263">
        <v>20669</v>
      </c>
      <c r="S203" s="263">
        <v>27569</v>
      </c>
      <c r="T203" s="263">
        <v>18462</v>
      </c>
      <c r="U203" s="263">
        <v>22841</v>
      </c>
      <c r="V203" s="263">
        <v>19703</v>
      </c>
      <c r="W203" s="263">
        <v>17433</v>
      </c>
      <c r="X203" s="263">
        <v>19151</v>
      </c>
      <c r="Y203" s="263">
        <v>17241</v>
      </c>
      <c r="Z203" s="263">
        <v>23994</v>
      </c>
      <c r="AA203" s="263">
        <v>20651</v>
      </c>
      <c r="AB203" s="263">
        <v>26113</v>
      </c>
      <c r="AC203" s="263">
        <v>26196</v>
      </c>
      <c r="AD203" s="263">
        <v>21906</v>
      </c>
      <c r="AF203" s="262">
        <f t="shared" si="42"/>
        <v>27569</v>
      </c>
      <c r="AG203" s="262">
        <f t="shared" si="43"/>
        <v>11996</v>
      </c>
      <c r="AH203" s="199">
        <f t="shared" si="44"/>
        <v>9596.7999999999993</v>
      </c>
      <c r="AI203" s="209">
        <f t="shared" si="38"/>
        <v>0.26495098039215692</v>
      </c>
      <c r="AJ203" s="199">
        <f t="shared" si="45"/>
        <v>8997</v>
      </c>
      <c r="AK203" s="209">
        <f t="shared" si="39"/>
        <v>0.31089154411764708</v>
      </c>
      <c r="AM203" s="210" t="b">
        <f t="shared" si="46"/>
        <v>0</v>
      </c>
      <c r="AN203" s="210" t="b">
        <f t="shared" si="52"/>
        <v>0</v>
      </c>
      <c r="AO203" s="211">
        <f t="shared" si="47"/>
        <v>62</v>
      </c>
      <c r="AP203" s="222">
        <f t="shared" si="48"/>
        <v>74648</v>
      </c>
      <c r="AQ203" s="178">
        <v>174</v>
      </c>
      <c r="AR203" s="212">
        <v>0</v>
      </c>
      <c r="AS203" s="203">
        <f t="shared" si="40"/>
        <v>0</v>
      </c>
      <c r="AT203" s="178">
        <v>174</v>
      </c>
      <c r="AU203" s="217">
        <f t="shared" si="41"/>
        <v>9596.7999999999993</v>
      </c>
      <c r="AV203" s="217">
        <f t="shared" si="49"/>
        <v>0</v>
      </c>
      <c r="AW203" s="213">
        <v>0</v>
      </c>
      <c r="AY203" s="179">
        <v>330002</v>
      </c>
      <c r="AZ203" s="214" t="s">
        <v>560</v>
      </c>
      <c r="BA203" s="232">
        <v>15840</v>
      </c>
      <c r="BB203" s="266">
        <f t="shared" si="50"/>
        <v>15840</v>
      </c>
      <c r="BC203" s="215">
        <f>BB203*19%</f>
        <v>3009.6</v>
      </c>
      <c r="BD203" s="215">
        <f t="shared" si="51"/>
        <v>0</v>
      </c>
    </row>
    <row r="204" spans="1:56" s="181" customFormat="1" ht="18.75" customHeight="1">
      <c r="A204" s="178">
        <v>175</v>
      </c>
      <c r="B204" s="179" t="s">
        <v>132</v>
      </c>
      <c r="C204" s="178" t="s">
        <v>369</v>
      </c>
      <c r="D204" s="263">
        <v>11359</v>
      </c>
      <c r="E204" s="263">
        <v>10064</v>
      </c>
      <c r="F204" s="263">
        <v>7967</v>
      </c>
      <c r="G204" s="263">
        <v>13171</v>
      </c>
      <c r="H204" s="263">
        <v>11495</v>
      </c>
      <c r="I204" s="263">
        <v>15707</v>
      </c>
      <c r="J204" s="263">
        <v>10273</v>
      </c>
      <c r="K204" s="263">
        <v>16844</v>
      </c>
      <c r="L204" s="263">
        <v>9753</v>
      </c>
      <c r="M204" s="263">
        <v>7114</v>
      </c>
      <c r="N204" s="263">
        <v>8557</v>
      </c>
      <c r="O204" s="263">
        <v>11445</v>
      </c>
      <c r="P204" s="263">
        <v>14434</v>
      </c>
      <c r="Q204" s="263">
        <v>15511</v>
      </c>
      <c r="R204" s="263">
        <v>10209</v>
      </c>
      <c r="S204" s="263">
        <v>14826</v>
      </c>
      <c r="T204" s="263">
        <v>11080</v>
      </c>
      <c r="U204" s="263">
        <v>12585</v>
      </c>
      <c r="V204" s="263">
        <v>12015</v>
      </c>
      <c r="W204" s="263">
        <v>11141</v>
      </c>
      <c r="X204" s="263">
        <v>9973</v>
      </c>
      <c r="Y204" s="263">
        <v>8392</v>
      </c>
      <c r="Z204" s="263">
        <v>13265</v>
      </c>
      <c r="AA204" s="263">
        <v>12661</v>
      </c>
      <c r="AB204" s="263">
        <v>15892</v>
      </c>
      <c r="AC204" s="263">
        <v>15971</v>
      </c>
      <c r="AD204" s="263">
        <v>9747</v>
      </c>
      <c r="AF204" s="262">
        <f t="shared" si="42"/>
        <v>16844</v>
      </c>
      <c r="AG204" s="262">
        <f t="shared" si="43"/>
        <v>7114</v>
      </c>
      <c r="AH204" s="199">
        <f t="shared" si="44"/>
        <v>5691.2</v>
      </c>
      <c r="AI204" s="209">
        <f t="shared" si="38"/>
        <v>0.20000000000000007</v>
      </c>
      <c r="AJ204" s="199">
        <f t="shared" si="45"/>
        <v>5335.5</v>
      </c>
      <c r="AK204" s="209">
        <f t="shared" si="39"/>
        <v>0.25</v>
      </c>
      <c r="AM204" s="210" t="b">
        <f t="shared" si="46"/>
        <v>0</v>
      </c>
      <c r="AN204" s="210" t="b">
        <f t="shared" si="52"/>
        <v>0</v>
      </c>
      <c r="AO204" s="211">
        <f t="shared" si="47"/>
        <v>62</v>
      </c>
      <c r="AP204" s="222">
        <f t="shared" si="48"/>
        <v>74648</v>
      </c>
      <c r="AQ204" s="178">
        <v>175</v>
      </c>
      <c r="AR204" s="212">
        <v>46</v>
      </c>
      <c r="AS204" s="203">
        <f t="shared" si="40"/>
        <v>327244</v>
      </c>
      <c r="AT204" s="178">
        <v>175</v>
      </c>
      <c r="AU204" s="217">
        <f t="shared" si="41"/>
        <v>5335.5</v>
      </c>
      <c r="AV204" s="217">
        <f t="shared" si="49"/>
        <v>245433</v>
      </c>
      <c r="AW204" s="213">
        <v>0</v>
      </c>
      <c r="AY204" s="179">
        <v>290001</v>
      </c>
      <c r="AZ204" s="214" t="s">
        <v>607</v>
      </c>
      <c r="BA204" s="232">
        <v>6290</v>
      </c>
      <c r="BB204" s="266">
        <f t="shared" si="50"/>
        <v>6290</v>
      </c>
      <c r="BC204" s="215">
        <f>BB204*5%</f>
        <v>314.5</v>
      </c>
      <c r="BD204" s="215">
        <f t="shared" si="51"/>
        <v>303807</v>
      </c>
    </row>
    <row r="205" spans="1:56" s="181" customFormat="1" ht="18.75" customHeight="1">
      <c r="A205" s="178">
        <v>176</v>
      </c>
      <c r="B205" s="179" t="s">
        <v>133</v>
      </c>
      <c r="C205" s="178" t="s">
        <v>369</v>
      </c>
      <c r="D205" s="263">
        <v>9108</v>
      </c>
      <c r="E205" s="263">
        <v>8497</v>
      </c>
      <c r="F205" s="263">
        <v>7967</v>
      </c>
      <c r="G205" s="263">
        <v>6352</v>
      </c>
      <c r="H205" s="263">
        <v>9001</v>
      </c>
      <c r="I205" s="263">
        <v>12094</v>
      </c>
      <c r="J205" s="263">
        <v>10143</v>
      </c>
      <c r="K205" s="263">
        <v>17977</v>
      </c>
      <c r="L205" s="263">
        <v>9428</v>
      </c>
      <c r="M205" s="263">
        <v>7114</v>
      </c>
      <c r="N205" s="263">
        <v>8129</v>
      </c>
      <c r="O205" s="263">
        <v>10273</v>
      </c>
      <c r="P205" s="263">
        <v>11709</v>
      </c>
      <c r="Q205" s="263">
        <v>11943</v>
      </c>
      <c r="R205" s="263">
        <v>4561</v>
      </c>
      <c r="S205" s="263">
        <v>11574</v>
      </c>
      <c r="T205" s="263">
        <v>8739</v>
      </c>
      <c r="U205" s="263">
        <v>11600</v>
      </c>
      <c r="V205" s="263">
        <v>9251</v>
      </c>
      <c r="W205" s="263">
        <v>8726</v>
      </c>
      <c r="X205" s="263">
        <v>7681</v>
      </c>
      <c r="Y205" s="263">
        <v>4449</v>
      </c>
      <c r="Z205" s="263">
        <v>10728</v>
      </c>
      <c r="AA205" s="263">
        <v>9597</v>
      </c>
      <c r="AB205" s="263">
        <v>12212</v>
      </c>
      <c r="AC205" s="263">
        <v>12298</v>
      </c>
      <c r="AD205" s="263">
        <v>3143</v>
      </c>
      <c r="AF205" s="262">
        <f t="shared" si="42"/>
        <v>17977</v>
      </c>
      <c r="AG205" s="262">
        <f t="shared" si="43"/>
        <v>3143</v>
      </c>
      <c r="AH205" s="199">
        <f t="shared" si="44"/>
        <v>2514.4</v>
      </c>
      <c r="AI205" s="209">
        <f t="shared" si="38"/>
        <v>0.64655608658982289</v>
      </c>
      <c r="AJ205" s="199">
        <f t="shared" si="45"/>
        <v>2357.25</v>
      </c>
      <c r="AK205" s="209">
        <f t="shared" si="39"/>
        <v>0.66864633117795891</v>
      </c>
      <c r="AM205" s="210" t="b">
        <f t="shared" si="46"/>
        <v>0</v>
      </c>
      <c r="AN205" s="210" t="b">
        <f t="shared" si="52"/>
        <v>0</v>
      </c>
      <c r="AO205" s="211">
        <f t="shared" si="47"/>
        <v>62</v>
      </c>
      <c r="AP205" s="222">
        <f t="shared" si="48"/>
        <v>74648</v>
      </c>
      <c r="AQ205" s="178">
        <v>176</v>
      </c>
      <c r="AR205" s="212">
        <v>0</v>
      </c>
      <c r="AS205" s="203">
        <f t="shared" si="40"/>
        <v>0</v>
      </c>
      <c r="AT205" s="178">
        <v>176</v>
      </c>
      <c r="AU205" s="217">
        <f t="shared" si="41"/>
        <v>2514.4</v>
      </c>
      <c r="AV205" s="217">
        <f t="shared" si="49"/>
        <v>0</v>
      </c>
      <c r="AW205" s="213">
        <v>0</v>
      </c>
      <c r="AY205" s="179"/>
      <c r="AZ205" s="214"/>
      <c r="BA205" s="232">
        <v>6290</v>
      </c>
      <c r="BB205" s="266">
        <f t="shared" si="50"/>
        <v>6290</v>
      </c>
      <c r="BC205" s="215">
        <f>BB205*5%</f>
        <v>314.5</v>
      </c>
      <c r="BD205" s="215">
        <f t="shared" si="51"/>
        <v>0</v>
      </c>
    </row>
    <row r="206" spans="1:56" s="181" customFormat="1" ht="18.75" customHeight="1">
      <c r="A206" s="178">
        <v>177</v>
      </c>
      <c r="B206" s="179" t="s">
        <v>134</v>
      </c>
      <c r="C206" s="178" t="s">
        <v>369</v>
      </c>
      <c r="D206" s="263">
        <v>4452</v>
      </c>
      <c r="E206" s="263">
        <v>5871</v>
      </c>
      <c r="F206" s="263">
        <v>2668</v>
      </c>
      <c r="G206" s="263">
        <v>6352</v>
      </c>
      <c r="H206" s="263">
        <v>4506</v>
      </c>
      <c r="I206" s="263">
        <v>6284</v>
      </c>
      <c r="J206" s="263">
        <v>4162</v>
      </c>
      <c r="K206" s="263">
        <v>5579</v>
      </c>
      <c r="L206" s="263">
        <v>3317</v>
      </c>
      <c r="M206" s="263">
        <v>2796</v>
      </c>
      <c r="N206" s="263">
        <v>2918</v>
      </c>
      <c r="O206" s="263">
        <v>5851</v>
      </c>
      <c r="P206" s="263">
        <v>6554</v>
      </c>
      <c r="Q206" s="263">
        <v>6205</v>
      </c>
      <c r="R206" s="263">
        <v>5053</v>
      </c>
      <c r="S206" s="263">
        <v>5983</v>
      </c>
      <c r="T206" s="263">
        <v>3355</v>
      </c>
      <c r="U206" s="263">
        <v>6521</v>
      </c>
      <c r="V206" s="263">
        <v>4806</v>
      </c>
      <c r="W206" s="263">
        <v>4767</v>
      </c>
      <c r="X206" s="263">
        <v>3808</v>
      </c>
      <c r="Y206" s="263">
        <v>4490</v>
      </c>
      <c r="Z206" s="263">
        <v>5851</v>
      </c>
      <c r="AA206" s="263">
        <v>5344</v>
      </c>
      <c r="AB206" s="263">
        <v>6333</v>
      </c>
      <c r="AC206" s="263">
        <v>6388</v>
      </c>
      <c r="AD206" s="263">
        <v>3632</v>
      </c>
      <c r="AF206" s="262">
        <f t="shared" si="42"/>
        <v>6554</v>
      </c>
      <c r="AG206" s="262">
        <f t="shared" si="43"/>
        <v>2668</v>
      </c>
      <c r="AH206" s="199">
        <f t="shared" si="44"/>
        <v>2134.4</v>
      </c>
      <c r="AI206" s="209">
        <f t="shared" si="38"/>
        <v>0.23662374821173104</v>
      </c>
      <c r="AJ206" s="199">
        <f t="shared" si="45"/>
        <v>2001</v>
      </c>
      <c r="AK206" s="209">
        <f t="shared" si="39"/>
        <v>0.28433476394849788</v>
      </c>
      <c r="AM206" s="210" t="b">
        <f t="shared" si="46"/>
        <v>0</v>
      </c>
      <c r="AN206" s="210" t="b">
        <f t="shared" si="52"/>
        <v>0</v>
      </c>
      <c r="AO206" s="211">
        <f t="shared" si="47"/>
        <v>62</v>
      </c>
      <c r="AP206" s="222">
        <f t="shared" si="48"/>
        <v>74648</v>
      </c>
      <c r="AQ206" s="178">
        <v>177</v>
      </c>
      <c r="AR206" s="212">
        <v>0</v>
      </c>
      <c r="AS206" s="203">
        <f t="shared" si="40"/>
        <v>0</v>
      </c>
      <c r="AT206" s="178">
        <v>177</v>
      </c>
      <c r="AU206" s="217">
        <f t="shared" si="41"/>
        <v>2134.4</v>
      </c>
      <c r="AV206" s="217">
        <f t="shared" si="49"/>
        <v>0</v>
      </c>
      <c r="AW206" s="213">
        <v>0</v>
      </c>
      <c r="AY206" s="179">
        <v>290002</v>
      </c>
      <c r="AZ206" s="214" t="s">
        <v>608</v>
      </c>
      <c r="BA206" s="232">
        <v>2540</v>
      </c>
      <c r="BB206" s="266">
        <f t="shared" si="50"/>
        <v>2540</v>
      </c>
      <c r="BC206" s="215">
        <f>BB206*5%</f>
        <v>127</v>
      </c>
      <c r="BD206" s="215">
        <f t="shared" si="51"/>
        <v>0</v>
      </c>
    </row>
    <row r="207" spans="1:56" s="181" customFormat="1" ht="18.75" customHeight="1">
      <c r="A207" s="178">
        <v>178</v>
      </c>
      <c r="B207" s="179" t="s">
        <v>421</v>
      </c>
      <c r="C207" s="178" t="s">
        <v>369</v>
      </c>
      <c r="D207" s="263">
        <v>5153</v>
      </c>
      <c r="E207" s="263">
        <v>6437</v>
      </c>
      <c r="F207" s="263">
        <v>2668</v>
      </c>
      <c r="G207" s="263">
        <v>6044</v>
      </c>
      <c r="H207" s="263">
        <v>5092</v>
      </c>
      <c r="I207" s="263">
        <v>7695</v>
      </c>
      <c r="J207" s="263">
        <v>4811</v>
      </c>
      <c r="K207" s="263">
        <v>5347</v>
      </c>
      <c r="L207" s="263">
        <v>3446</v>
      </c>
      <c r="M207" s="263">
        <v>2796</v>
      </c>
      <c r="N207" s="263">
        <v>2918</v>
      </c>
      <c r="O207" s="263">
        <v>7153</v>
      </c>
      <c r="P207" s="263">
        <v>7163</v>
      </c>
      <c r="Q207" s="263">
        <v>7601</v>
      </c>
      <c r="R207" s="263">
        <v>6306</v>
      </c>
      <c r="S207" s="263">
        <v>6762</v>
      </c>
      <c r="T207" s="263">
        <v>3355</v>
      </c>
      <c r="U207" s="263">
        <v>6751</v>
      </c>
      <c r="V207" s="263">
        <v>5887</v>
      </c>
      <c r="W207" s="263">
        <v>5148</v>
      </c>
      <c r="X207" s="263">
        <v>3826</v>
      </c>
      <c r="Y207" s="263">
        <v>6376</v>
      </c>
      <c r="Z207" s="263">
        <v>6827</v>
      </c>
      <c r="AA207" s="263">
        <v>5679</v>
      </c>
      <c r="AB207" s="263">
        <v>7777</v>
      </c>
      <c r="AC207" s="263">
        <v>7827</v>
      </c>
      <c r="AD207" s="263">
        <v>4031</v>
      </c>
      <c r="AF207" s="262">
        <f t="shared" si="42"/>
        <v>7827</v>
      </c>
      <c r="AG207" s="262">
        <f t="shared" si="43"/>
        <v>2668</v>
      </c>
      <c r="AH207" s="199">
        <f t="shared" si="44"/>
        <v>2134.4</v>
      </c>
      <c r="AI207" s="209">
        <f t="shared" si="38"/>
        <v>0.23662374821173104</v>
      </c>
      <c r="AJ207" s="199">
        <f t="shared" si="45"/>
        <v>2001</v>
      </c>
      <c r="AK207" s="209">
        <f t="shared" si="39"/>
        <v>0.28433476394849788</v>
      </c>
      <c r="AM207" s="210" t="b">
        <f t="shared" si="46"/>
        <v>0</v>
      </c>
      <c r="AN207" s="210" t="b">
        <f t="shared" si="52"/>
        <v>0</v>
      </c>
      <c r="AO207" s="211">
        <f t="shared" si="47"/>
        <v>62</v>
      </c>
      <c r="AP207" s="222">
        <f t="shared" si="48"/>
        <v>74648</v>
      </c>
      <c r="AQ207" s="178">
        <v>178</v>
      </c>
      <c r="AR207" s="212">
        <v>0</v>
      </c>
      <c r="AS207" s="203">
        <f t="shared" si="40"/>
        <v>0</v>
      </c>
      <c r="AT207" s="178">
        <v>178</v>
      </c>
      <c r="AU207" s="217">
        <f t="shared" si="41"/>
        <v>2134.4</v>
      </c>
      <c r="AV207" s="217">
        <f t="shared" si="49"/>
        <v>0</v>
      </c>
      <c r="AW207" s="213">
        <v>0</v>
      </c>
      <c r="AY207" s="179" t="s">
        <v>721</v>
      </c>
      <c r="AZ207" s="214" t="s">
        <v>608</v>
      </c>
      <c r="BA207" s="232">
        <v>2540</v>
      </c>
      <c r="BB207" s="266">
        <f t="shared" si="50"/>
        <v>2540</v>
      </c>
      <c r="BC207" s="215">
        <f>BB207*5%</f>
        <v>127</v>
      </c>
      <c r="BD207" s="215">
        <f t="shared" si="51"/>
        <v>0</v>
      </c>
    </row>
    <row r="208" spans="1:56" s="181" customFormat="1" ht="18.75" customHeight="1">
      <c r="A208" s="178">
        <v>179</v>
      </c>
      <c r="B208" s="179" t="s">
        <v>212</v>
      </c>
      <c r="C208" s="178" t="s">
        <v>369</v>
      </c>
      <c r="D208" s="263">
        <v>11548</v>
      </c>
      <c r="E208" s="263">
        <v>21872</v>
      </c>
      <c r="F208" s="263">
        <v>14071</v>
      </c>
      <c r="G208" s="263">
        <v>37070</v>
      </c>
      <c r="H208" s="263">
        <v>11687</v>
      </c>
      <c r="I208" s="263">
        <v>22428</v>
      </c>
      <c r="J208" s="263">
        <v>36413</v>
      </c>
      <c r="K208" s="263">
        <v>65395</v>
      </c>
      <c r="L208" s="263">
        <v>10404</v>
      </c>
      <c r="M208" s="263">
        <v>12562</v>
      </c>
      <c r="N208" s="263">
        <v>8922</v>
      </c>
      <c r="O208" s="263">
        <v>36152</v>
      </c>
      <c r="P208" s="263">
        <v>31081</v>
      </c>
      <c r="Q208" s="263">
        <v>22150</v>
      </c>
      <c r="R208" s="263">
        <v>40356</v>
      </c>
      <c r="S208" s="263">
        <v>31991</v>
      </c>
      <c r="T208" s="263">
        <v>23366</v>
      </c>
      <c r="U208" s="263">
        <v>17828</v>
      </c>
      <c r="V208" s="263">
        <v>17157</v>
      </c>
      <c r="W208" s="263">
        <v>14597</v>
      </c>
      <c r="X208" s="263">
        <v>26523</v>
      </c>
      <c r="Y208" s="263">
        <v>14852</v>
      </c>
      <c r="Z208" s="263">
        <v>17556</v>
      </c>
      <c r="AA208" s="263">
        <v>26094</v>
      </c>
      <c r="AB208" s="263">
        <v>22797</v>
      </c>
      <c r="AC208" s="263">
        <v>22807</v>
      </c>
      <c r="AD208" s="263">
        <v>32609</v>
      </c>
      <c r="AF208" s="262">
        <f t="shared" si="42"/>
        <v>65395</v>
      </c>
      <c r="AG208" s="262">
        <f t="shared" si="43"/>
        <v>8922</v>
      </c>
      <c r="AH208" s="199">
        <f t="shared" si="44"/>
        <v>7137.6</v>
      </c>
      <c r="AI208" s="209">
        <f t="shared" si="38"/>
        <v>0.43181022130234037</v>
      </c>
      <c r="AJ208" s="199">
        <f t="shared" si="45"/>
        <v>6691.5</v>
      </c>
      <c r="AK208" s="209">
        <f t="shared" si="39"/>
        <v>0.46732208247094409</v>
      </c>
      <c r="AM208" s="210" t="b">
        <f t="shared" si="46"/>
        <v>0</v>
      </c>
      <c r="AN208" s="210" t="b">
        <f t="shared" si="52"/>
        <v>0</v>
      </c>
      <c r="AO208" s="211">
        <f t="shared" si="47"/>
        <v>62</v>
      </c>
      <c r="AP208" s="222">
        <f t="shared" si="48"/>
        <v>74648</v>
      </c>
      <c r="AQ208" s="178">
        <v>179</v>
      </c>
      <c r="AR208" s="212">
        <v>0</v>
      </c>
      <c r="AS208" s="203">
        <f t="shared" si="40"/>
        <v>0</v>
      </c>
      <c r="AT208" s="178">
        <v>179</v>
      </c>
      <c r="AU208" s="217">
        <f t="shared" si="41"/>
        <v>7137.6</v>
      </c>
      <c r="AV208" s="217">
        <f t="shared" si="49"/>
        <v>0</v>
      </c>
      <c r="AW208" s="213">
        <v>0</v>
      </c>
      <c r="AY208" s="179">
        <v>280007</v>
      </c>
      <c r="AZ208" s="214" t="s">
        <v>684</v>
      </c>
      <c r="BA208" s="232">
        <v>10150</v>
      </c>
      <c r="BB208" s="266">
        <f t="shared" si="50"/>
        <v>10150</v>
      </c>
      <c r="BC208" s="215">
        <f>BB208*19%</f>
        <v>1928.5</v>
      </c>
      <c r="BD208" s="215">
        <f t="shared" si="51"/>
        <v>0</v>
      </c>
    </row>
    <row r="209" spans="1:56" s="181" customFormat="1" ht="18.75" customHeight="1">
      <c r="A209" s="178">
        <v>180</v>
      </c>
      <c r="B209" s="179" t="s">
        <v>135</v>
      </c>
      <c r="C209" s="178" t="s">
        <v>369</v>
      </c>
      <c r="D209" s="263">
        <v>10531</v>
      </c>
      <c r="E209" s="263">
        <v>10904</v>
      </c>
      <c r="F209" s="263">
        <v>5462</v>
      </c>
      <c r="G209" s="263">
        <v>9219</v>
      </c>
      <c r="H209" s="263">
        <v>10406</v>
      </c>
      <c r="I209" s="263">
        <v>13855</v>
      </c>
      <c r="J209" s="263">
        <v>13655</v>
      </c>
      <c r="K209" s="263">
        <v>26872</v>
      </c>
      <c r="L209" s="263">
        <v>13785</v>
      </c>
      <c r="M209" s="263">
        <v>4877</v>
      </c>
      <c r="N209" s="263">
        <v>7816</v>
      </c>
      <c r="O209" s="263">
        <v>10664</v>
      </c>
      <c r="P209" s="263">
        <v>11860</v>
      </c>
      <c r="Q209" s="263">
        <v>13683</v>
      </c>
      <c r="R209" s="263">
        <v>9439</v>
      </c>
      <c r="S209" s="263">
        <v>12615</v>
      </c>
      <c r="T209" s="263">
        <v>15164</v>
      </c>
      <c r="U209" s="263">
        <v>10324</v>
      </c>
      <c r="V209" s="263">
        <v>10599</v>
      </c>
      <c r="W209" s="263">
        <v>9239</v>
      </c>
      <c r="X209" s="263">
        <v>10832</v>
      </c>
      <c r="Y209" s="263">
        <v>9888</v>
      </c>
      <c r="Z209" s="263">
        <v>10728</v>
      </c>
      <c r="AA209" s="263">
        <v>10917</v>
      </c>
      <c r="AB209" s="263">
        <v>14084</v>
      </c>
      <c r="AC209" s="263">
        <v>14090</v>
      </c>
      <c r="AD209" s="263">
        <v>11557</v>
      </c>
      <c r="AF209" s="262">
        <f t="shared" si="42"/>
        <v>26872</v>
      </c>
      <c r="AG209" s="262">
        <f t="shared" si="43"/>
        <v>4877</v>
      </c>
      <c r="AH209" s="199">
        <f t="shared" si="44"/>
        <v>3901.6</v>
      </c>
      <c r="AI209" s="209">
        <f t="shared" si="38"/>
        <v>0.20000000000000007</v>
      </c>
      <c r="AJ209" s="199">
        <f t="shared" si="45"/>
        <v>3657.75</v>
      </c>
      <c r="AK209" s="209">
        <f t="shared" si="39"/>
        <v>0.25</v>
      </c>
      <c r="AM209" s="210" t="b">
        <f t="shared" si="46"/>
        <v>0</v>
      </c>
      <c r="AN209" s="210" t="b">
        <f t="shared" si="52"/>
        <v>0</v>
      </c>
      <c r="AO209" s="211">
        <f t="shared" si="47"/>
        <v>62</v>
      </c>
      <c r="AP209" s="222">
        <f t="shared" si="48"/>
        <v>74648</v>
      </c>
      <c r="AQ209" s="178">
        <v>180</v>
      </c>
      <c r="AR209" s="212">
        <v>0</v>
      </c>
      <c r="AS209" s="203">
        <f t="shared" si="40"/>
        <v>0</v>
      </c>
      <c r="AT209" s="178">
        <v>180</v>
      </c>
      <c r="AU209" s="217">
        <f t="shared" si="41"/>
        <v>3901.6</v>
      </c>
      <c r="AV209" s="217">
        <f t="shared" si="49"/>
        <v>0</v>
      </c>
      <c r="AW209" s="213">
        <v>0</v>
      </c>
      <c r="AY209" s="179" t="s">
        <v>722</v>
      </c>
      <c r="AZ209" s="214" t="s">
        <v>723</v>
      </c>
      <c r="BA209" s="232">
        <v>10400</v>
      </c>
      <c r="BB209" s="266">
        <f t="shared" si="50"/>
        <v>10400</v>
      </c>
      <c r="BC209" s="215">
        <f>BB209*19%</f>
        <v>1976</v>
      </c>
      <c r="BD209" s="215">
        <f t="shared" si="51"/>
        <v>0</v>
      </c>
    </row>
    <row r="210" spans="1:56" s="181" customFormat="1" ht="18.75" customHeight="1">
      <c r="A210" s="178">
        <v>181</v>
      </c>
      <c r="B210" s="179" t="s">
        <v>136</v>
      </c>
      <c r="C210" s="178" t="s">
        <v>369</v>
      </c>
      <c r="D210" s="263">
        <v>1439</v>
      </c>
      <c r="E210" s="263">
        <v>1930</v>
      </c>
      <c r="F210" s="263">
        <v>1646</v>
      </c>
      <c r="G210" s="263">
        <v>2232</v>
      </c>
      <c r="H210" s="263">
        <v>1457</v>
      </c>
      <c r="I210" s="263">
        <v>2617</v>
      </c>
      <c r="J210" s="263">
        <v>1821</v>
      </c>
      <c r="K210" s="263">
        <v>2874</v>
      </c>
      <c r="L210" s="263">
        <v>1937</v>
      </c>
      <c r="M210" s="263">
        <v>1470</v>
      </c>
      <c r="N210" s="263">
        <v>736</v>
      </c>
      <c r="O210" s="263">
        <v>2210</v>
      </c>
      <c r="P210" s="263">
        <v>2392</v>
      </c>
      <c r="Q210" s="263">
        <v>2586</v>
      </c>
      <c r="R210" s="263">
        <v>2330</v>
      </c>
      <c r="S210" s="263">
        <v>2470</v>
      </c>
      <c r="T210" s="263">
        <v>1574</v>
      </c>
      <c r="U210" s="263">
        <v>2029</v>
      </c>
      <c r="V210" s="263">
        <v>2003</v>
      </c>
      <c r="W210" s="263">
        <v>1625</v>
      </c>
      <c r="X210" s="263">
        <v>1935</v>
      </c>
      <c r="Y210" s="263">
        <v>1116</v>
      </c>
      <c r="Z210" s="263">
        <v>2439</v>
      </c>
      <c r="AA210" s="263">
        <v>1628</v>
      </c>
      <c r="AB210" s="263">
        <v>2666</v>
      </c>
      <c r="AC210" s="263">
        <v>2663</v>
      </c>
      <c r="AD210" s="263">
        <v>1821</v>
      </c>
      <c r="AF210" s="262">
        <f t="shared" si="42"/>
        <v>2874</v>
      </c>
      <c r="AG210" s="262">
        <f t="shared" si="43"/>
        <v>736</v>
      </c>
      <c r="AH210" s="199">
        <f t="shared" si="44"/>
        <v>588.79999999999995</v>
      </c>
      <c r="AI210" s="209">
        <f t="shared" si="38"/>
        <v>0.59945578231292518</v>
      </c>
      <c r="AJ210" s="199">
        <f t="shared" si="45"/>
        <v>552</v>
      </c>
      <c r="AK210" s="209">
        <f t="shared" si="39"/>
        <v>0.62448979591836729</v>
      </c>
      <c r="AM210" s="210" t="b">
        <f t="shared" si="46"/>
        <v>0</v>
      </c>
      <c r="AN210" s="210" t="b">
        <f t="shared" si="52"/>
        <v>0</v>
      </c>
      <c r="AO210" s="211">
        <f t="shared" si="47"/>
        <v>62</v>
      </c>
      <c r="AP210" s="222">
        <f t="shared" si="48"/>
        <v>74648</v>
      </c>
      <c r="AQ210" s="178">
        <v>181</v>
      </c>
      <c r="AR210" s="212">
        <v>0</v>
      </c>
      <c r="AS210" s="203">
        <f t="shared" si="40"/>
        <v>0</v>
      </c>
      <c r="AT210" s="178">
        <v>181</v>
      </c>
      <c r="AU210" s="217">
        <f t="shared" si="41"/>
        <v>588.79999999999995</v>
      </c>
      <c r="AV210" s="217">
        <f t="shared" si="49"/>
        <v>0</v>
      </c>
      <c r="AW210" s="213">
        <v>0</v>
      </c>
      <c r="AY210" s="179">
        <v>380021</v>
      </c>
      <c r="AZ210" s="214" t="s">
        <v>685</v>
      </c>
      <c r="BA210" s="232">
        <v>1210</v>
      </c>
      <c r="BB210" s="266">
        <f t="shared" si="50"/>
        <v>1210</v>
      </c>
      <c r="BC210" s="215">
        <v>0</v>
      </c>
      <c r="BD210" s="215">
        <f t="shared" si="51"/>
        <v>0</v>
      </c>
    </row>
    <row r="211" spans="1:56" s="181" customFormat="1" ht="18.75" customHeight="1">
      <c r="A211" s="178">
        <v>182</v>
      </c>
      <c r="B211" s="179" t="s">
        <v>137</v>
      </c>
      <c r="C211" s="178" t="s">
        <v>369</v>
      </c>
      <c r="D211" s="263">
        <v>2497</v>
      </c>
      <c r="E211" s="263">
        <v>3725</v>
      </c>
      <c r="F211" s="263">
        <v>3292</v>
      </c>
      <c r="G211" s="263">
        <v>3707</v>
      </c>
      <c r="H211" s="263">
        <v>2468</v>
      </c>
      <c r="I211" s="263">
        <v>4607</v>
      </c>
      <c r="J211" s="263">
        <v>3641</v>
      </c>
      <c r="K211" s="263">
        <v>5191</v>
      </c>
      <c r="L211" s="263">
        <v>3109</v>
      </c>
      <c r="M211" s="263">
        <v>2939</v>
      </c>
      <c r="N211" s="263">
        <v>1359</v>
      </c>
      <c r="O211" s="263">
        <v>4291</v>
      </c>
      <c r="P211" s="263">
        <v>4395</v>
      </c>
      <c r="Q211" s="263">
        <v>4550</v>
      </c>
      <c r="R211" s="263">
        <v>4920</v>
      </c>
      <c r="S211" s="263">
        <v>4681</v>
      </c>
      <c r="T211" s="263">
        <v>3148</v>
      </c>
      <c r="U211" s="263">
        <v>4057</v>
      </c>
      <c r="V211" s="263">
        <v>3525</v>
      </c>
      <c r="W211" s="263">
        <v>3121</v>
      </c>
      <c r="X211" s="263">
        <v>3868</v>
      </c>
      <c r="Y211" s="263">
        <v>2414</v>
      </c>
      <c r="Z211" s="263">
        <v>4681</v>
      </c>
      <c r="AA211" s="263">
        <v>3074</v>
      </c>
      <c r="AB211" s="263">
        <v>4656</v>
      </c>
      <c r="AC211" s="263">
        <v>4686</v>
      </c>
      <c r="AD211" s="263">
        <v>3711</v>
      </c>
      <c r="AF211" s="262">
        <f t="shared" si="42"/>
        <v>5191</v>
      </c>
      <c r="AG211" s="262">
        <f t="shared" si="43"/>
        <v>1359</v>
      </c>
      <c r="AH211" s="199">
        <f t="shared" si="44"/>
        <v>1087.2</v>
      </c>
      <c r="AI211" s="209">
        <f t="shared" si="38"/>
        <v>0.63007825791085403</v>
      </c>
      <c r="AJ211" s="199">
        <f t="shared" si="45"/>
        <v>1019.25</v>
      </c>
      <c r="AK211" s="209">
        <f t="shared" si="39"/>
        <v>0.65319836679142562</v>
      </c>
      <c r="AM211" s="210" t="b">
        <f t="shared" si="46"/>
        <v>0</v>
      </c>
      <c r="AN211" s="210" t="b">
        <f t="shared" si="52"/>
        <v>0</v>
      </c>
      <c r="AO211" s="211">
        <f t="shared" si="47"/>
        <v>62</v>
      </c>
      <c r="AP211" s="222">
        <f t="shared" si="48"/>
        <v>74648</v>
      </c>
      <c r="AQ211" s="178">
        <v>182</v>
      </c>
      <c r="AR211" s="212">
        <v>0</v>
      </c>
      <c r="AS211" s="203">
        <f t="shared" si="40"/>
        <v>0</v>
      </c>
      <c r="AT211" s="178">
        <v>182</v>
      </c>
      <c r="AU211" s="217">
        <f t="shared" si="41"/>
        <v>1087.2</v>
      </c>
      <c r="AV211" s="217">
        <f t="shared" si="49"/>
        <v>0</v>
      </c>
      <c r="AW211" s="213">
        <v>0</v>
      </c>
      <c r="AY211" s="179" t="s">
        <v>724</v>
      </c>
      <c r="AZ211" s="214" t="s">
        <v>725</v>
      </c>
      <c r="BA211" s="232">
        <v>2350</v>
      </c>
      <c r="BB211" s="266">
        <f t="shared" si="50"/>
        <v>2350</v>
      </c>
      <c r="BC211" s="215">
        <v>0</v>
      </c>
      <c r="BD211" s="215">
        <f t="shared" si="51"/>
        <v>0</v>
      </c>
    </row>
    <row r="212" spans="1:56" s="181" customFormat="1" ht="18.75" customHeight="1">
      <c r="A212" s="178">
        <v>183</v>
      </c>
      <c r="B212" s="179" t="s">
        <v>138</v>
      </c>
      <c r="C212" s="178" t="s">
        <v>369</v>
      </c>
      <c r="D212" s="263">
        <v>2263</v>
      </c>
      <c r="E212" s="263">
        <v>2012</v>
      </c>
      <c r="F212" s="263">
        <v>1646</v>
      </c>
      <c r="G212" s="263">
        <v>2457</v>
      </c>
      <c r="H212" s="263">
        <v>2289</v>
      </c>
      <c r="I212" s="263">
        <v>2538</v>
      </c>
      <c r="J212" s="263">
        <v>2081</v>
      </c>
      <c r="K212" s="263">
        <v>2542</v>
      </c>
      <c r="L212" s="263">
        <v>1756</v>
      </c>
      <c r="M212" s="263">
        <v>1470</v>
      </c>
      <c r="N212" s="263">
        <v>2060</v>
      </c>
      <c r="O212" s="263">
        <v>1950</v>
      </c>
      <c r="P212" s="263">
        <v>2341</v>
      </c>
      <c r="Q212" s="263">
        <v>2506</v>
      </c>
      <c r="R212" s="263">
        <v>2585</v>
      </c>
      <c r="S212" s="263">
        <v>3121</v>
      </c>
      <c r="T212" s="263">
        <v>1616</v>
      </c>
      <c r="U212" s="263">
        <v>2029</v>
      </c>
      <c r="V212" s="263">
        <v>1942</v>
      </c>
      <c r="W212" s="263">
        <v>2139</v>
      </c>
      <c r="X212" s="263">
        <v>1837</v>
      </c>
      <c r="Y212" s="263">
        <v>1419</v>
      </c>
      <c r="Z212" s="263">
        <v>2536</v>
      </c>
      <c r="AA212" s="263">
        <v>1980</v>
      </c>
      <c r="AB212" s="263">
        <v>2575</v>
      </c>
      <c r="AC212" s="263">
        <v>2581</v>
      </c>
      <c r="AD212" s="263">
        <v>2088</v>
      </c>
      <c r="AF212" s="262">
        <f t="shared" si="42"/>
        <v>3121</v>
      </c>
      <c r="AG212" s="262">
        <f t="shared" si="43"/>
        <v>1419</v>
      </c>
      <c r="AH212" s="199">
        <f t="shared" si="44"/>
        <v>1135.2</v>
      </c>
      <c r="AI212" s="209">
        <f t="shared" si="38"/>
        <v>0.22775510204081628</v>
      </c>
      <c r="AJ212" s="199">
        <f t="shared" si="45"/>
        <v>1064.25</v>
      </c>
      <c r="AK212" s="209">
        <f t="shared" si="39"/>
        <v>0.27602040816326534</v>
      </c>
      <c r="AM212" s="210" t="b">
        <f t="shared" si="46"/>
        <v>0</v>
      </c>
      <c r="AN212" s="210" t="b">
        <f t="shared" si="52"/>
        <v>0</v>
      </c>
      <c r="AO212" s="211">
        <f t="shared" si="47"/>
        <v>62</v>
      </c>
      <c r="AP212" s="222">
        <f t="shared" si="48"/>
        <v>74648</v>
      </c>
      <c r="AQ212" s="178">
        <v>183</v>
      </c>
      <c r="AR212" s="212">
        <v>0</v>
      </c>
      <c r="AS212" s="203">
        <f t="shared" si="40"/>
        <v>0</v>
      </c>
      <c r="AT212" s="178">
        <v>183</v>
      </c>
      <c r="AU212" s="217">
        <f t="shared" si="41"/>
        <v>1135.2</v>
      </c>
      <c r="AV212" s="217">
        <f t="shared" si="49"/>
        <v>0</v>
      </c>
      <c r="AW212" s="213">
        <v>0</v>
      </c>
      <c r="AY212" s="179">
        <v>380020</v>
      </c>
      <c r="AZ212" s="214" t="s">
        <v>686</v>
      </c>
      <c r="BA212" s="232">
        <v>1370</v>
      </c>
      <c r="BB212" s="266">
        <f t="shared" si="50"/>
        <v>1370</v>
      </c>
      <c r="BC212" s="215">
        <v>0</v>
      </c>
      <c r="BD212" s="215">
        <f t="shared" si="51"/>
        <v>0</v>
      </c>
    </row>
    <row r="213" spans="1:56" s="181" customFormat="1" ht="18.75" customHeight="1">
      <c r="A213" s="178">
        <v>184</v>
      </c>
      <c r="B213" s="179" t="s">
        <v>213</v>
      </c>
      <c r="C213" s="178" t="s">
        <v>369</v>
      </c>
      <c r="D213" s="263">
        <v>2263</v>
      </c>
      <c r="E213" s="263">
        <v>2502</v>
      </c>
      <c r="F213" s="263">
        <v>1660</v>
      </c>
      <c r="G213" s="263">
        <v>1983</v>
      </c>
      <c r="H213" s="263">
        <v>2263</v>
      </c>
      <c r="I213" s="263">
        <v>3196</v>
      </c>
      <c r="J213" s="263">
        <v>3121</v>
      </c>
      <c r="K213" s="263">
        <v>2577</v>
      </c>
      <c r="L213" s="263">
        <v>1648</v>
      </c>
      <c r="M213" s="263">
        <v>1483</v>
      </c>
      <c r="N213" s="263">
        <v>1498</v>
      </c>
      <c r="O213" s="263">
        <v>2601</v>
      </c>
      <c r="P213" s="263">
        <v>2666</v>
      </c>
      <c r="Q213" s="263">
        <v>3158</v>
      </c>
      <c r="R213" s="263">
        <v>2402</v>
      </c>
      <c r="S213" s="263">
        <v>3121</v>
      </c>
      <c r="T213" s="263">
        <v>2143</v>
      </c>
      <c r="U213" s="263">
        <v>3274</v>
      </c>
      <c r="V213" s="263">
        <v>2445</v>
      </c>
      <c r="W213" s="263">
        <v>2032</v>
      </c>
      <c r="X213" s="263">
        <v>4225</v>
      </c>
      <c r="Y213" s="263">
        <v>1789</v>
      </c>
      <c r="Z213" s="263">
        <v>2536</v>
      </c>
      <c r="AA213" s="263">
        <v>2242</v>
      </c>
      <c r="AB213" s="263">
        <v>3238</v>
      </c>
      <c r="AC213" s="263">
        <v>3251</v>
      </c>
      <c r="AD213" s="263">
        <v>3145</v>
      </c>
      <c r="AF213" s="262">
        <f t="shared" si="42"/>
        <v>4225</v>
      </c>
      <c r="AG213" s="262">
        <f t="shared" si="43"/>
        <v>1483</v>
      </c>
      <c r="AH213" s="199">
        <f t="shared" si="44"/>
        <v>1186.4000000000001</v>
      </c>
      <c r="AI213" s="209">
        <f t="shared" si="38"/>
        <v>0.19999999999999996</v>
      </c>
      <c r="AJ213" s="199">
        <f t="shared" si="45"/>
        <v>1112.25</v>
      </c>
      <c r="AK213" s="209">
        <f t="shared" si="39"/>
        <v>0.25</v>
      </c>
      <c r="AM213" s="210" t="b">
        <f t="shared" si="46"/>
        <v>0</v>
      </c>
      <c r="AN213" s="210" t="b">
        <f t="shared" si="52"/>
        <v>0</v>
      </c>
      <c r="AO213" s="211">
        <f t="shared" si="47"/>
        <v>62</v>
      </c>
      <c r="AP213" s="222">
        <f t="shared" si="48"/>
        <v>74648</v>
      </c>
      <c r="AQ213" s="178">
        <v>184</v>
      </c>
      <c r="AR213" s="212">
        <v>54</v>
      </c>
      <c r="AS213" s="203">
        <f t="shared" si="40"/>
        <v>80082</v>
      </c>
      <c r="AT213" s="178">
        <v>184</v>
      </c>
      <c r="AU213" s="217">
        <f t="shared" si="41"/>
        <v>1112.25</v>
      </c>
      <c r="AV213" s="217">
        <f t="shared" si="49"/>
        <v>60061.5</v>
      </c>
      <c r="AW213" s="213">
        <v>0</v>
      </c>
      <c r="AY213" s="179">
        <v>280001</v>
      </c>
      <c r="AZ213" s="214" t="s">
        <v>561</v>
      </c>
      <c r="BA213" s="232">
        <v>1490</v>
      </c>
      <c r="BB213" s="266">
        <f t="shared" si="50"/>
        <v>1490</v>
      </c>
      <c r="BC213" s="215">
        <f t="shared" ref="BC213:BC218" si="53">BB213*19%</f>
        <v>283.10000000000002</v>
      </c>
      <c r="BD213" s="215">
        <f t="shared" si="51"/>
        <v>95747.4</v>
      </c>
    </row>
    <row r="214" spans="1:56" s="181" customFormat="1" ht="18.75" customHeight="1">
      <c r="A214" s="178">
        <v>185</v>
      </c>
      <c r="B214" s="179" t="s">
        <v>422</v>
      </c>
      <c r="C214" s="178" t="s">
        <v>369</v>
      </c>
      <c r="D214" s="263">
        <v>5759</v>
      </c>
      <c r="E214" s="263">
        <v>6711</v>
      </c>
      <c r="F214" s="263">
        <v>5681</v>
      </c>
      <c r="G214" s="263">
        <v>5737</v>
      </c>
      <c r="H214" s="263">
        <v>5826</v>
      </c>
      <c r="I214" s="263">
        <v>7037</v>
      </c>
      <c r="J214" s="263">
        <v>12354</v>
      </c>
      <c r="K214" s="263">
        <v>10218</v>
      </c>
      <c r="L214" s="263">
        <v>16907</v>
      </c>
      <c r="M214" s="263">
        <v>5072</v>
      </c>
      <c r="N214" s="263">
        <v>3707</v>
      </c>
      <c r="O214" s="263">
        <v>6372</v>
      </c>
      <c r="P214" s="263">
        <v>9181</v>
      </c>
      <c r="Q214" s="263">
        <v>6950</v>
      </c>
      <c r="R214" s="263">
        <v>5986</v>
      </c>
      <c r="S214" s="263">
        <v>7153</v>
      </c>
      <c r="T214" s="263">
        <v>5579</v>
      </c>
      <c r="U214" s="263">
        <v>11470</v>
      </c>
      <c r="V214" s="263">
        <v>5381</v>
      </c>
      <c r="W214" s="263">
        <v>4804</v>
      </c>
      <c r="X214" s="263">
        <v>6317</v>
      </c>
      <c r="Y214" s="263">
        <v>11242</v>
      </c>
      <c r="Z214" s="263">
        <v>6243</v>
      </c>
      <c r="AA214" s="263">
        <v>6763</v>
      </c>
      <c r="AB214" s="263">
        <v>7139</v>
      </c>
      <c r="AC214" s="263">
        <v>7156</v>
      </c>
      <c r="AD214" s="263">
        <v>16907</v>
      </c>
      <c r="AF214" s="262">
        <f t="shared" si="42"/>
        <v>16907</v>
      </c>
      <c r="AG214" s="262">
        <f t="shared" si="43"/>
        <v>3707</v>
      </c>
      <c r="AH214" s="199">
        <f t="shared" si="44"/>
        <v>2965.6</v>
      </c>
      <c r="AI214" s="209">
        <f t="shared" si="38"/>
        <v>0.41529968454258681</v>
      </c>
      <c r="AJ214" s="199">
        <f t="shared" si="45"/>
        <v>2780.25</v>
      </c>
      <c r="AK214" s="209">
        <f t="shared" si="39"/>
        <v>0.45184345425867511</v>
      </c>
      <c r="AM214" s="210" t="b">
        <f t="shared" si="46"/>
        <v>0</v>
      </c>
      <c r="AN214" s="210" t="b">
        <f t="shared" si="52"/>
        <v>0</v>
      </c>
      <c r="AO214" s="211">
        <f t="shared" si="47"/>
        <v>62</v>
      </c>
      <c r="AP214" s="222">
        <f t="shared" si="48"/>
        <v>74648</v>
      </c>
      <c r="AQ214" s="178">
        <v>185</v>
      </c>
      <c r="AR214" s="212">
        <v>0</v>
      </c>
      <c r="AS214" s="203">
        <f t="shared" si="40"/>
        <v>0</v>
      </c>
      <c r="AT214" s="178">
        <v>185</v>
      </c>
      <c r="AU214" s="217">
        <f t="shared" si="41"/>
        <v>2965.6</v>
      </c>
      <c r="AV214" s="217">
        <f t="shared" si="49"/>
        <v>0</v>
      </c>
      <c r="AW214" s="213">
        <v>0</v>
      </c>
      <c r="AY214" s="179"/>
      <c r="AZ214" s="214"/>
      <c r="BA214" s="232">
        <v>4890</v>
      </c>
      <c r="BB214" s="266">
        <f t="shared" si="50"/>
        <v>4890</v>
      </c>
      <c r="BC214" s="215">
        <f t="shared" si="53"/>
        <v>929.1</v>
      </c>
      <c r="BD214" s="215">
        <f t="shared" si="51"/>
        <v>0</v>
      </c>
    </row>
    <row r="215" spans="1:56" s="181" customFormat="1" ht="18.75" customHeight="1">
      <c r="A215" s="178">
        <v>186</v>
      </c>
      <c r="B215" s="179" t="s">
        <v>139</v>
      </c>
      <c r="C215" s="178" t="s">
        <v>369</v>
      </c>
      <c r="D215" s="263">
        <v>11965</v>
      </c>
      <c r="E215" s="263">
        <v>16932</v>
      </c>
      <c r="F215" s="263">
        <v>12759</v>
      </c>
      <c r="G215" s="263">
        <v>13849</v>
      </c>
      <c r="H215" s="263">
        <v>11823</v>
      </c>
      <c r="I215" s="263">
        <v>19687</v>
      </c>
      <c r="J215" s="263">
        <v>15866</v>
      </c>
      <c r="K215" s="263">
        <v>28748</v>
      </c>
      <c r="L215" s="263">
        <v>15411</v>
      </c>
      <c r="M215" s="263">
        <v>11392</v>
      </c>
      <c r="N215" s="263">
        <v>9657</v>
      </c>
      <c r="O215" s="263">
        <v>15866</v>
      </c>
      <c r="P215" s="263">
        <v>16840</v>
      </c>
      <c r="Q215" s="263">
        <v>19444</v>
      </c>
      <c r="R215" s="263">
        <v>12835</v>
      </c>
      <c r="S215" s="263">
        <v>26399</v>
      </c>
      <c r="T215" s="263">
        <v>12531</v>
      </c>
      <c r="U215" s="263">
        <v>20903</v>
      </c>
      <c r="V215" s="263">
        <v>15060</v>
      </c>
      <c r="W215" s="263">
        <v>13278</v>
      </c>
      <c r="X215" s="263">
        <v>9698</v>
      </c>
      <c r="Y215" s="263">
        <v>11908</v>
      </c>
      <c r="Z215" s="263">
        <v>15411</v>
      </c>
      <c r="AA215" s="263">
        <v>13117</v>
      </c>
      <c r="AB215" s="263">
        <v>19974</v>
      </c>
      <c r="AC215" s="263">
        <v>20020</v>
      </c>
      <c r="AD215" s="263">
        <v>15088</v>
      </c>
      <c r="AF215" s="262">
        <f t="shared" si="42"/>
        <v>28748</v>
      </c>
      <c r="AG215" s="262">
        <f t="shared" si="43"/>
        <v>9657</v>
      </c>
      <c r="AH215" s="199">
        <f t="shared" si="44"/>
        <v>7725.6</v>
      </c>
      <c r="AI215" s="209">
        <f t="shared" si="38"/>
        <v>0.32183988764044935</v>
      </c>
      <c r="AJ215" s="199">
        <f t="shared" si="45"/>
        <v>7242.75</v>
      </c>
      <c r="AK215" s="209">
        <f t="shared" si="39"/>
        <v>0.36422489466292129</v>
      </c>
      <c r="AM215" s="210" t="b">
        <f t="shared" si="46"/>
        <v>0</v>
      </c>
      <c r="AN215" s="210" t="b">
        <f t="shared" si="52"/>
        <v>0</v>
      </c>
      <c r="AO215" s="211">
        <f t="shared" si="47"/>
        <v>62</v>
      </c>
      <c r="AP215" s="222">
        <f t="shared" si="48"/>
        <v>74648</v>
      </c>
      <c r="AQ215" s="178">
        <v>186</v>
      </c>
      <c r="AR215" s="212">
        <v>0</v>
      </c>
      <c r="AS215" s="203">
        <f t="shared" si="40"/>
        <v>0</v>
      </c>
      <c r="AT215" s="178">
        <v>186</v>
      </c>
      <c r="AU215" s="217">
        <f t="shared" si="41"/>
        <v>7725.6</v>
      </c>
      <c r="AV215" s="217">
        <f t="shared" si="49"/>
        <v>0</v>
      </c>
      <c r="AW215" s="213">
        <v>0</v>
      </c>
      <c r="AY215" s="179">
        <v>280005</v>
      </c>
      <c r="AZ215" s="214" t="s">
        <v>609</v>
      </c>
      <c r="BA215" s="232">
        <v>11600</v>
      </c>
      <c r="BB215" s="266">
        <f t="shared" si="50"/>
        <v>11600</v>
      </c>
      <c r="BC215" s="215">
        <f t="shared" si="53"/>
        <v>2204</v>
      </c>
      <c r="BD215" s="215">
        <f t="shared" si="51"/>
        <v>0</v>
      </c>
    </row>
    <row r="216" spans="1:56" s="181" customFormat="1" ht="18.75" customHeight="1">
      <c r="A216" s="178">
        <v>187</v>
      </c>
      <c r="B216" s="179" t="s">
        <v>140</v>
      </c>
      <c r="C216" s="178" t="s">
        <v>369</v>
      </c>
      <c r="D216" s="263">
        <v>7245</v>
      </c>
      <c r="E216" s="263">
        <v>7244</v>
      </c>
      <c r="F216" s="263">
        <v>6073</v>
      </c>
      <c r="G216" s="263">
        <v>5737</v>
      </c>
      <c r="H216" s="263">
        <v>7331</v>
      </c>
      <c r="I216" s="263">
        <v>8633</v>
      </c>
      <c r="J216" s="263">
        <v>7803</v>
      </c>
      <c r="K216" s="263">
        <v>10218</v>
      </c>
      <c r="L216" s="263">
        <v>5770</v>
      </c>
      <c r="M216" s="263">
        <v>5423</v>
      </c>
      <c r="N216" s="263">
        <v>3707</v>
      </c>
      <c r="O216" s="263">
        <v>5851</v>
      </c>
      <c r="P216" s="263">
        <v>6568</v>
      </c>
      <c r="Q216" s="263">
        <v>8525</v>
      </c>
      <c r="R216" s="263">
        <v>6205</v>
      </c>
      <c r="S216" s="263">
        <v>7672</v>
      </c>
      <c r="T216" s="263">
        <v>6347</v>
      </c>
      <c r="U216" s="263">
        <v>6882</v>
      </c>
      <c r="V216" s="263">
        <v>6602</v>
      </c>
      <c r="W216" s="263">
        <v>5059</v>
      </c>
      <c r="X216" s="263">
        <v>7739</v>
      </c>
      <c r="Y216" s="263">
        <v>5603</v>
      </c>
      <c r="Z216" s="263">
        <v>6243</v>
      </c>
      <c r="AA216" s="263">
        <v>7630</v>
      </c>
      <c r="AB216" s="263">
        <v>8765</v>
      </c>
      <c r="AC216" s="263">
        <v>8779</v>
      </c>
      <c r="AD216" s="263">
        <v>7780</v>
      </c>
      <c r="AF216" s="262">
        <f t="shared" si="42"/>
        <v>10218</v>
      </c>
      <c r="AG216" s="262">
        <f t="shared" si="43"/>
        <v>3707</v>
      </c>
      <c r="AH216" s="199">
        <f t="shared" si="44"/>
        <v>2965.6</v>
      </c>
      <c r="AI216" s="209">
        <f t="shared" si="38"/>
        <v>0.45314401622718059</v>
      </c>
      <c r="AJ216" s="199">
        <f t="shared" si="45"/>
        <v>2780.25</v>
      </c>
      <c r="AK216" s="209">
        <f t="shared" si="39"/>
        <v>0.48732251521298176</v>
      </c>
      <c r="AM216" s="210" t="b">
        <f t="shared" si="46"/>
        <v>0</v>
      </c>
      <c r="AN216" s="210" t="b">
        <f t="shared" si="52"/>
        <v>0</v>
      </c>
      <c r="AO216" s="211">
        <f t="shared" si="47"/>
        <v>62</v>
      </c>
      <c r="AP216" s="222">
        <f t="shared" si="48"/>
        <v>74648</v>
      </c>
      <c r="AQ216" s="178">
        <v>187</v>
      </c>
      <c r="AR216" s="212">
        <v>0</v>
      </c>
      <c r="AS216" s="203">
        <f t="shared" si="40"/>
        <v>0</v>
      </c>
      <c r="AT216" s="178">
        <v>187</v>
      </c>
      <c r="AU216" s="217">
        <f t="shared" si="41"/>
        <v>2965.6</v>
      </c>
      <c r="AV216" s="217">
        <f t="shared" si="49"/>
        <v>0</v>
      </c>
      <c r="AW216" s="213">
        <v>0</v>
      </c>
      <c r="AY216" s="179">
        <v>280006</v>
      </c>
      <c r="AZ216" s="214" t="s">
        <v>687</v>
      </c>
      <c r="BA216" s="232">
        <v>4890</v>
      </c>
      <c r="BB216" s="266">
        <f t="shared" si="50"/>
        <v>4890</v>
      </c>
      <c r="BC216" s="215">
        <f t="shared" si="53"/>
        <v>929.1</v>
      </c>
      <c r="BD216" s="215">
        <f t="shared" si="51"/>
        <v>0</v>
      </c>
    </row>
    <row r="217" spans="1:56" s="181" customFormat="1" ht="18.75" customHeight="1">
      <c r="A217" s="178">
        <v>188</v>
      </c>
      <c r="B217" s="179" t="s">
        <v>214</v>
      </c>
      <c r="C217" s="178" t="s">
        <v>369</v>
      </c>
      <c r="D217" s="263">
        <v>13117</v>
      </c>
      <c r="E217" s="263">
        <v>8674</v>
      </c>
      <c r="F217" s="263">
        <v>9904</v>
      </c>
      <c r="G217" s="263">
        <v>10097</v>
      </c>
      <c r="H217" s="263">
        <v>12962</v>
      </c>
      <c r="I217" s="263">
        <v>16125</v>
      </c>
      <c r="J217" s="263">
        <v>11705</v>
      </c>
      <c r="K217" s="263">
        <v>9695</v>
      </c>
      <c r="L217" s="263">
        <v>10209</v>
      </c>
      <c r="M217" s="263">
        <v>8843</v>
      </c>
      <c r="N217" s="263">
        <v>4422</v>
      </c>
      <c r="O217" s="263">
        <v>11705</v>
      </c>
      <c r="P217" s="263">
        <v>14280</v>
      </c>
      <c r="Q217" s="263">
        <v>15924</v>
      </c>
      <c r="R217" s="263">
        <v>11479</v>
      </c>
      <c r="S217" s="263">
        <v>15475</v>
      </c>
      <c r="T217" s="263">
        <v>9727</v>
      </c>
      <c r="U217" s="263">
        <v>14183</v>
      </c>
      <c r="V217" s="263">
        <v>12336</v>
      </c>
      <c r="W217" s="263">
        <v>10485</v>
      </c>
      <c r="X217" s="263">
        <v>12575</v>
      </c>
      <c r="Y217" s="263">
        <v>5262</v>
      </c>
      <c r="Z217" s="263">
        <v>13265</v>
      </c>
      <c r="AA217" s="263">
        <v>10408</v>
      </c>
      <c r="AB217" s="263">
        <v>16307</v>
      </c>
      <c r="AC217" s="263">
        <v>16398</v>
      </c>
      <c r="AD217" s="263">
        <v>11494</v>
      </c>
      <c r="AF217" s="262">
        <f t="shared" si="42"/>
        <v>16398</v>
      </c>
      <c r="AG217" s="262">
        <f t="shared" si="43"/>
        <v>4422</v>
      </c>
      <c r="AH217" s="199">
        <f t="shared" si="44"/>
        <v>3537.6</v>
      </c>
      <c r="AI217" s="209">
        <f t="shared" si="38"/>
        <v>0.59995476648196311</v>
      </c>
      <c r="AJ217" s="199">
        <f t="shared" si="45"/>
        <v>3316.5</v>
      </c>
      <c r="AK217" s="209">
        <f t="shared" si="39"/>
        <v>0.62495759357684044</v>
      </c>
      <c r="AM217" s="210" t="b">
        <f t="shared" si="46"/>
        <v>0</v>
      </c>
      <c r="AN217" s="210" t="b">
        <f t="shared" si="52"/>
        <v>0</v>
      </c>
      <c r="AO217" s="211">
        <f t="shared" si="47"/>
        <v>62</v>
      </c>
      <c r="AP217" s="222">
        <f t="shared" si="48"/>
        <v>74648</v>
      </c>
      <c r="AQ217" s="178">
        <v>188</v>
      </c>
      <c r="AR217" s="212">
        <v>0</v>
      </c>
      <c r="AS217" s="203">
        <f t="shared" si="40"/>
        <v>0</v>
      </c>
      <c r="AT217" s="178">
        <v>188</v>
      </c>
      <c r="AU217" s="217">
        <f t="shared" si="41"/>
        <v>3537.6</v>
      </c>
      <c r="AV217" s="217">
        <f t="shared" si="49"/>
        <v>0</v>
      </c>
      <c r="AW217" s="213">
        <v>0</v>
      </c>
      <c r="AY217" s="179">
        <v>280004</v>
      </c>
      <c r="AZ217" s="214" t="s">
        <v>688</v>
      </c>
      <c r="BA217" s="232">
        <v>8960</v>
      </c>
      <c r="BB217" s="266">
        <f t="shared" si="50"/>
        <v>8960</v>
      </c>
      <c r="BC217" s="215">
        <f t="shared" si="53"/>
        <v>1702.4</v>
      </c>
      <c r="BD217" s="215">
        <f t="shared" si="51"/>
        <v>0</v>
      </c>
    </row>
    <row r="218" spans="1:56" s="181" customFormat="1" ht="18.75" customHeight="1">
      <c r="A218" s="178">
        <v>189</v>
      </c>
      <c r="B218" s="179" t="s">
        <v>141</v>
      </c>
      <c r="C218" s="178" t="s">
        <v>369</v>
      </c>
      <c r="D218" s="263">
        <v>11952</v>
      </c>
      <c r="E218" s="263">
        <v>11408</v>
      </c>
      <c r="F218" s="263">
        <v>9904</v>
      </c>
      <c r="G218" s="263">
        <v>11907</v>
      </c>
      <c r="H218" s="263">
        <v>12094</v>
      </c>
      <c r="I218" s="263">
        <v>18405</v>
      </c>
      <c r="J218" s="263">
        <v>11705</v>
      </c>
      <c r="K218" s="263">
        <v>26938</v>
      </c>
      <c r="L218" s="263">
        <v>11705</v>
      </c>
      <c r="M218" s="263">
        <v>8843</v>
      </c>
      <c r="N218" s="263">
        <v>2124</v>
      </c>
      <c r="O218" s="263">
        <v>10794</v>
      </c>
      <c r="P218" s="263">
        <v>16021</v>
      </c>
      <c r="Q218" s="263">
        <v>18174</v>
      </c>
      <c r="R218" s="263">
        <v>10885</v>
      </c>
      <c r="S218" s="263">
        <v>14955</v>
      </c>
      <c r="T218" s="263">
        <v>12380</v>
      </c>
      <c r="U218" s="263">
        <v>18511</v>
      </c>
      <c r="V218" s="263">
        <v>14078</v>
      </c>
      <c r="W218" s="263">
        <v>11885</v>
      </c>
      <c r="X218" s="263">
        <v>11242</v>
      </c>
      <c r="Y218" s="263">
        <v>8038</v>
      </c>
      <c r="Z218" s="263">
        <v>14434</v>
      </c>
      <c r="AA218" s="263">
        <v>11509</v>
      </c>
      <c r="AB218" s="263">
        <v>18584</v>
      </c>
      <c r="AC218" s="263">
        <v>18714</v>
      </c>
      <c r="AD218" s="263">
        <v>12670</v>
      </c>
      <c r="AF218" s="262">
        <f t="shared" si="42"/>
        <v>26938</v>
      </c>
      <c r="AG218" s="262">
        <f t="shared" si="43"/>
        <v>2124</v>
      </c>
      <c r="AH218" s="199">
        <f t="shared" si="44"/>
        <v>1699.2</v>
      </c>
      <c r="AI218" s="209">
        <f t="shared" si="38"/>
        <v>0.8078480153793961</v>
      </c>
      <c r="AJ218" s="199">
        <f t="shared" si="45"/>
        <v>1593</v>
      </c>
      <c r="AK218" s="209">
        <f t="shared" si="39"/>
        <v>0.81985751441818389</v>
      </c>
      <c r="AM218" s="210" t="b">
        <f t="shared" si="46"/>
        <v>0</v>
      </c>
      <c r="AN218" s="210" t="b">
        <f t="shared" si="52"/>
        <v>0</v>
      </c>
      <c r="AO218" s="211">
        <f t="shared" si="47"/>
        <v>62</v>
      </c>
      <c r="AP218" s="222">
        <f t="shared" si="48"/>
        <v>74648</v>
      </c>
      <c r="AQ218" s="178">
        <v>189</v>
      </c>
      <c r="AR218" s="212">
        <v>0</v>
      </c>
      <c r="AS218" s="203">
        <f t="shared" si="40"/>
        <v>0</v>
      </c>
      <c r="AT218" s="178">
        <v>189</v>
      </c>
      <c r="AU218" s="217">
        <f t="shared" si="41"/>
        <v>1699.2</v>
      </c>
      <c r="AV218" s="217">
        <f t="shared" si="49"/>
        <v>0</v>
      </c>
      <c r="AW218" s="213">
        <v>0</v>
      </c>
      <c r="AY218" s="179">
        <v>280004</v>
      </c>
      <c r="AZ218" s="214" t="s">
        <v>688</v>
      </c>
      <c r="BA218" s="232">
        <v>8960</v>
      </c>
      <c r="BB218" s="266">
        <f t="shared" si="50"/>
        <v>8960</v>
      </c>
      <c r="BC218" s="215">
        <f t="shared" si="53"/>
        <v>1702.4</v>
      </c>
      <c r="BD218" s="215">
        <f t="shared" si="51"/>
        <v>0</v>
      </c>
    </row>
    <row r="219" spans="1:56" s="181" customFormat="1" ht="18.75" customHeight="1">
      <c r="A219" s="178">
        <v>190</v>
      </c>
      <c r="B219" s="179" t="s">
        <v>142</v>
      </c>
      <c r="C219" s="178" t="s">
        <v>369</v>
      </c>
      <c r="D219" s="263">
        <v>825</v>
      </c>
      <c r="E219" s="263">
        <v>1341</v>
      </c>
      <c r="F219" s="263">
        <v>1019</v>
      </c>
      <c r="G219" s="263">
        <v>746</v>
      </c>
      <c r="H219" s="263">
        <v>814</v>
      </c>
      <c r="I219" s="263">
        <v>2092</v>
      </c>
      <c r="J219" s="263">
        <v>2341</v>
      </c>
      <c r="K219" s="263">
        <v>2359</v>
      </c>
      <c r="L219" s="263">
        <v>742</v>
      </c>
      <c r="M219" s="263">
        <v>1300</v>
      </c>
      <c r="N219" s="263">
        <v>515</v>
      </c>
      <c r="O219" s="263">
        <v>1821</v>
      </c>
      <c r="P219" s="263">
        <v>2277</v>
      </c>
      <c r="Q219" s="263">
        <v>2066</v>
      </c>
      <c r="R219" s="263">
        <v>651</v>
      </c>
      <c r="S219" s="263">
        <v>1560</v>
      </c>
      <c r="T219" s="263">
        <v>1560</v>
      </c>
      <c r="U219" s="263">
        <v>1560</v>
      </c>
      <c r="V219" s="263">
        <v>1600</v>
      </c>
      <c r="W219" s="263">
        <v>1854</v>
      </c>
      <c r="X219" s="263">
        <v>1536</v>
      </c>
      <c r="Y219" s="263">
        <v>1157</v>
      </c>
      <c r="Z219" s="263">
        <v>1950</v>
      </c>
      <c r="AA219" s="263">
        <v>1002</v>
      </c>
      <c r="AB219" s="263">
        <v>2107</v>
      </c>
      <c r="AC219" s="263">
        <v>2128</v>
      </c>
      <c r="AD219" s="263">
        <v>1613</v>
      </c>
      <c r="AF219" s="262">
        <f t="shared" si="42"/>
        <v>2359</v>
      </c>
      <c r="AG219" s="262">
        <f t="shared" si="43"/>
        <v>515</v>
      </c>
      <c r="AH219" s="199">
        <f t="shared" si="44"/>
        <v>412</v>
      </c>
      <c r="AI219" s="209">
        <f t="shared" si="38"/>
        <v>0.68307692307692314</v>
      </c>
      <c r="AJ219" s="199">
        <f t="shared" si="45"/>
        <v>386.25</v>
      </c>
      <c r="AK219" s="209">
        <f t="shared" si="39"/>
        <v>0.70288461538461533</v>
      </c>
      <c r="AM219" s="210" t="b">
        <f t="shared" si="46"/>
        <v>0</v>
      </c>
      <c r="AN219" s="210" t="b">
        <f t="shared" si="52"/>
        <v>0</v>
      </c>
      <c r="AO219" s="211">
        <f t="shared" si="47"/>
        <v>62</v>
      </c>
      <c r="AP219" s="222">
        <f t="shared" si="48"/>
        <v>74648</v>
      </c>
      <c r="AQ219" s="178">
        <v>190</v>
      </c>
      <c r="AR219" s="212">
        <v>0</v>
      </c>
      <c r="AS219" s="203">
        <f t="shared" si="40"/>
        <v>0</v>
      </c>
      <c r="AT219" s="178">
        <v>190</v>
      </c>
      <c r="AU219" s="217">
        <f t="shared" si="41"/>
        <v>412</v>
      </c>
      <c r="AV219" s="217">
        <f t="shared" si="49"/>
        <v>0</v>
      </c>
      <c r="AW219" s="213">
        <v>0</v>
      </c>
      <c r="AY219" s="179">
        <v>280011</v>
      </c>
      <c r="AZ219" s="214" t="s">
        <v>562</v>
      </c>
      <c r="BA219" s="232">
        <v>1210</v>
      </c>
      <c r="BB219" s="266">
        <f t="shared" si="50"/>
        <v>1210</v>
      </c>
      <c r="BC219" s="215">
        <v>0</v>
      </c>
      <c r="BD219" s="215">
        <f t="shared" si="51"/>
        <v>0</v>
      </c>
    </row>
    <row r="220" spans="1:56" s="181" customFormat="1" ht="18.75" customHeight="1">
      <c r="A220" s="178">
        <v>191</v>
      </c>
      <c r="B220" s="179" t="s">
        <v>143</v>
      </c>
      <c r="C220" s="178" t="s">
        <v>369</v>
      </c>
      <c r="D220" s="263">
        <v>1898</v>
      </c>
      <c r="E220" s="263">
        <v>2012</v>
      </c>
      <c r="F220" s="263">
        <v>1457</v>
      </c>
      <c r="G220" s="263">
        <v>1738</v>
      </c>
      <c r="H220" s="263">
        <v>1921</v>
      </c>
      <c r="I220" s="263">
        <v>3711</v>
      </c>
      <c r="J220" s="263">
        <v>3381</v>
      </c>
      <c r="K220" s="263">
        <v>3317</v>
      </c>
      <c r="L220" s="263">
        <v>1275</v>
      </c>
      <c r="M220" s="263">
        <v>1300</v>
      </c>
      <c r="N220" s="263">
        <v>1200</v>
      </c>
      <c r="O220" s="263">
        <v>3511</v>
      </c>
      <c r="P220" s="263">
        <v>2341</v>
      </c>
      <c r="Q220" s="263">
        <v>3665</v>
      </c>
      <c r="R220" s="263">
        <v>1692</v>
      </c>
      <c r="S220" s="263">
        <v>3121</v>
      </c>
      <c r="T220" s="263">
        <v>1873</v>
      </c>
      <c r="U220" s="263">
        <v>2809</v>
      </c>
      <c r="V220" s="263">
        <v>2839</v>
      </c>
      <c r="W220" s="263">
        <v>2373</v>
      </c>
      <c r="X220" s="263">
        <v>2943</v>
      </c>
      <c r="Y220" s="263">
        <v>2054</v>
      </c>
      <c r="Z220" s="263">
        <v>3511</v>
      </c>
      <c r="AA220" s="263">
        <v>1620</v>
      </c>
      <c r="AB220" s="263">
        <v>3758</v>
      </c>
      <c r="AC220" s="263">
        <v>3774</v>
      </c>
      <c r="AD220" s="263">
        <v>2674</v>
      </c>
      <c r="AF220" s="262">
        <f t="shared" si="42"/>
        <v>3774</v>
      </c>
      <c r="AG220" s="262">
        <f t="shared" si="43"/>
        <v>1200</v>
      </c>
      <c r="AH220" s="199">
        <f t="shared" si="44"/>
        <v>960</v>
      </c>
      <c r="AI220" s="209">
        <f t="shared" si="38"/>
        <v>0.2615384615384615</v>
      </c>
      <c r="AJ220" s="199">
        <f t="shared" si="45"/>
        <v>900</v>
      </c>
      <c r="AK220" s="209">
        <f t="shared" si="39"/>
        <v>0.30769230769230771</v>
      </c>
      <c r="AM220" s="210" t="b">
        <f t="shared" si="46"/>
        <v>0</v>
      </c>
      <c r="AN220" s="210" t="b">
        <f t="shared" si="52"/>
        <v>0</v>
      </c>
      <c r="AO220" s="211">
        <f t="shared" si="47"/>
        <v>62</v>
      </c>
      <c r="AP220" s="222">
        <f t="shared" si="48"/>
        <v>74648</v>
      </c>
      <c r="AQ220" s="178">
        <v>191</v>
      </c>
      <c r="AR220" s="212">
        <v>0</v>
      </c>
      <c r="AS220" s="203">
        <f t="shared" si="40"/>
        <v>0</v>
      </c>
      <c r="AT220" s="178">
        <v>191</v>
      </c>
      <c r="AU220" s="217">
        <f t="shared" si="41"/>
        <v>960</v>
      </c>
      <c r="AV220" s="217">
        <f t="shared" si="49"/>
        <v>0</v>
      </c>
      <c r="AW220" s="213">
        <v>0</v>
      </c>
      <c r="AY220" s="179">
        <v>280011</v>
      </c>
      <c r="AZ220" s="214" t="s">
        <v>562</v>
      </c>
      <c r="BA220" s="232">
        <v>1210</v>
      </c>
      <c r="BB220" s="266">
        <f t="shared" si="50"/>
        <v>1210</v>
      </c>
      <c r="BC220" s="215">
        <v>0</v>
      </c>
      <c r="BD220" s="215">
        <f t="shared" si="51"/>
        <v>0</v>
      </c>
    </row>
    <row r="221" spans="1:56" s="181" customFormat="1" ht="18.75" customHeight="1">
      <c r="A221" s="178">
        <v>192</v>
      </c>
      <c r="B221" s="179" t="s">
        <v>144</v>
      </c>
      <c r="C221" s="178" t="s">
        <v>369</v>
      </c>
      <c r="D221" s="263">
        <v>2611</v>
      </c>
      <c r="E221" s="263">
        <v>2098</v>
      </c>
      <c r="F221" s="263">
        <v>1894</v>
      </c>
      <c r="G221" s="263">
        <v>2365</v>
      </c>
      <c r="H221" s="263">
        <v>2580</v>
      </c>
      <c r="I221" s="263">
        <v>4034</v>
      </c>
      <c r="J221" s="263">
        <v>3381</v>
      </c>
      <c r="K221" s="263">
        <v>4956</v>
      </c>
      <c r="L221" s="263">
        <v>2341</v>
      </c>
      <c r="M221" s="263">
        <v>1300</v>
      </c>
      <c r="N221" s="263">
        <v>1632</v>
      </c>
      <c r="O221" s="263">
        <v>3770</v>
      </c>
      <c r="P221" s="263">
        <v>2536</v>
      </c>
      <c r="Q221" s="263">
        <v>3982</v>
      </c>
      <c r="R221" s="263">
        <v>2081</v>
      </c>
      <c r="S221" s="263">
        <v>3770</v>
      </c>
      <c r="T221" s="263">
        <v>2731</v>
      </c>
      <c r="U221" s="263">
        <v>3121</v>
      </c>
      <c r="V221" s="263">
        <v>3084</v>
      </c>
      <c r="W221" s="263">
        <v>2991</v>
      </c>
      <c r="X221" s="263">
        <v>2788</v>
      </c>
      <c r="Y221" s="263">
        <v>2231</v>
      </c>
      <c r="Z221" s="263">
        <v>3902</v>
      </c>
      <c r="AA221" s="263">
        <v>2947</v>
      </c>
      <c r="AB221" s="263">
        <v>4071</v>
      </c>
      <c r="AC221" s="263">
        <v>4101</v>
      </c>
      <c r="AD221" s="263">
        <v>2915</v>
      </c>
      <c r="AF221" s="262">
        <f t="shared" si="42"/>
        <v>4956</v>
      </c>
      <c r="AG221" s="262">
        <f t="shared" si="43"/>
        <v>1300</v>
      </c>
      <c r="AH221" s="199">
        <f t="shared" si="44"/>
        <v>1040</v>
      </c>
      <c r="AI221" s="209">
        <f t="shared" si="38"/>
        <v>0.19999999999999996</v>
      </c>
      <c r="AJ221" s="199">
        <f t="shared" si="45"/>
        <v>975</v>
      </c>
      <c r="AK221" s="209">
        <f t="shared" si="39"/>
        <v>0.25</v>
      </c>
      <c r="AM221" s="210" t="b">
        <f t="shared" si="46"/>
        <v>0</v>
      </c>
      <c r="AN221" s="210" t="b">
        <f t="shared" si="52"/>
        <v>0</v>
      </c>
      <c r="AO221" s="211">
        <f t="shared" si="47"/>
        <v>62</v>
      </c>
      <c r="AP221" s="222">
        <f t="shared" si="48"/>
        <v>74648</v>
      </c>
      <c r="AQ221" s="178">
        <v>192</v>
      </c>
      <c r="AR221" s="212">
        <v>0</v>
      </c>
      <c r="AS221" s="203">
        <f t="shared" si="40"/>
        <v>0</v>
      </c>
      <c r="AT221" s="178">
        <v>192</v>
      </c>
      <c r="AU221" s="217">
        <f t="shared" si="41"/>
        <v>1040</v>
      </c>
      <c r="AV221" s="217">
        <f t="shared" si="49"/>
        <v>0</v>
      </c>
      <c r="AW221" s="213">
        <v>0</v>
      </c>
      <c r="AY221" s="179">
        <v>280011</v>
      </c>
      <c r="AZ221" s="214" t="s">
        <v>562</v>
      </c>
      <c r="BA221" s="232">
        <v>1210</v>
      </c>
      <c r="BB221" s="266">
        <f t="shared" si="50"/>
        <v>1210</v>
      </c>
      <c r="BC221" s="215">
        <v>0</v>
      </c>
      <c r="BD221" s="215">
        <f t="shared" si="51"/>
        <v>0</v>
      </c>
    </row>
    <row r="222" spans="1:56" s="181" customFormat="1" ht="18.75" customHeight="1">
      <c r="A222" s="178">
        <v>193</v>
      </c>
      <c r="B222" s="179" t="s">
        <v>145</v>
      </c>
      <c r="C222" s="178" t="s">
        <v>369</v>
      </c>
      <c r="D222" s="263">
        <v>22312</v>
      </c>
      <c r="E222" s="263">
        <v>21808</v>
      </c>
      <c r="F222" s="263">
        <v>21848</v>
      </c>
      <c r="G222" s="263">
        <v>20446</v>
      </c>
      <c r="H222" s="263">
        <v>22579</v>
      </c>
      <c r="I222" s="263">
        <v>26360</v>
      </c>
      <c r="J222" s="263">
        <v>27309</v>
      </c>
      <c r="K222" s="263">
        <v>35753</v>
      </c>
      <c r="L222" s="263">
        <v>56569</v>
      </c>
      <c r="M222" s="263">
        <v>19507</v>
      </c>
      <c r="N222" s="263">
        <v>10924</v>
      </c>
      <c r="O222" s="263">
        <v>39273</v>
      </c>
      <c r="P222" s="263">
        <v>14826</v>
      </c>
      <c r="Q222" s="263">
        <v>26031</v>
      </c>
      <c r="R222" s="263">
        <v>17556</v>
      </c>
      <c r="S222" s="263">
        <v>26010</v>
      </c>
      <c r="T222" s="263">
        <v>32668</v>
      </c>
      <c r="U222" s="263">
        <v>18727</v>
      </c>
      <c r="V222" s="263">
        <v>20165</v>
      </c>
      <c r="W222" s="263">
        <v>14305</v>
      </c>
      <c r="X222" s="263">
        <v>16256</v>
      </c>
      <c r="Y222" s="263">
        <v>16312</v>
      </c>
      <c r="Z222" s="263">
        <v>23409</v>
      </c>
      <c r="AA222" s="263">
        <v>22262</v>
      </c>
      <c r="AB222" s="263">
        <v>26699</v>
      </c>
      <c r="AC222" s="263">
        <v>26805</v>
      </c>
      <c r="AD222" s="263">
        <v>19093</v>
      </c>
      <c r="AF222" s="262">
        <f t="shared" si="42"/>
        <v>56569</v>
      </c>
      <c r="AG222" s="262">
        <f t="shared" si="43"/>
        <v>10924</v>
      </c>
      <c r="AH222" s="199">
        <f t="shared" si="44"/>
        <v>8739.2000000000007</v>
      </c>
      <c r="AI222" s="209">
        <f t="shared" ref="AI222:AI285" si="54">1-AH222/M222</f>
        <v>0.55199671912646742</v>
      </c>
      <c r="AJ222" s="199">
        <f t="shared" si="45"/>
        <v>8193</v>
      </c>
      <c r="AK222" s="209">
        <f t="shared" ref="AK222:AK285" si="55">1-AJ222/M222</f>
        <v>0.57999692418106319</v>
      </c>
      <c r="AM222" s="210" t="b">
        <f t="shared" si="46"/>
        <v>0</v>
      </c>
      <c r="AN222" s="210" t="b">
        <f t="shared" si="52"/>
        <v>0</v>
      </c>
      <c r="AO222" s="211">
        <f t="shared" si="47"/>
        <v>62</v>
      </c>
      <c r="AP222" s="222">
        <f t="shared" si="48"/>
        <v>74648</v>
      </c>
      <c r="AQ222" s="178">
        <v>193</v>
      </c>
      <c r="AR222" s="212">
        <v>45</v>
      </c>
      <c r="AS222" s="203">
        <f t="shared" ref="AS222:AS285" si="56">+AR222*AG222</f>
        <v>491580</v>
      </c>
      <c r="AT222" s="178">
        <v>193</v>
      </c>
      <c r="AU222" s="217">
        <f t="shared" ref="AU222:AU285" si="57">IF(AS222&gt;=$AN$26,AJ222,AH222)</f>
        <v>8193</v>
      </c>
      <c r="AV222" s="217">
        <f t="shared" si="49"/>
        <v>368685</v>
      </c>
      <c r="AW222" s="213">
        <v>0</v>
      </c>
      <c r="AY222" s="179" t="s">
        <v>563</v>
      </c>
      <c r="AZ222" s="214"/>
      <c r="BA222" s="232">
        <v>15000</v>
      </c>
      <c r="BB222" s="266">
        <f t="shared" si="50"/>
        <v>15000</v>
      </c>
      <c r="BC222" s="215">
        <v>0</v>
      </c>
      <c r="BD222" s="215">
        <f t="shared" si="51"/>
        <v>675000</v>
      </c>
    </row>
    <row r="223" spans="1:56" s="181" customFormat="1" ht="18.75" customHeight="1">
      <c r="A223" s="178">
        <v>194</v>
      </c>
      <c r="B223" s="179" t="s">
        <v>423</v>
      </c>
      <c r="C223" s="178" t="s">
        <v>369</v>
      </c>
      <c r="D223" s="263">
        <v>43717</v>
      </c>
      <c r="E223" s="263">
        <v>17625</v>
      </c>
      <c r="F223" s="263">
        <v>50978</v>
      </c>
      <c r="G223" s="263">
        <v>39588</v>
      </c>
      <c r="H223" s="263">
        <v>43200</v>
      </c>
      <c r="I223" s="263">
        <v>37381</v>
      </c>
      <c r="J223" s="263">
        <v>23409</v>
      </c>
      <c r="K223" s="263">
        <v>111027</v>
      </c>
      <c r="L223" s="263">
        <v>24058</v>
      </c>
      <c r="M223" s="263">
        <v>45516</v>
      </c>
      <c r="N223" s="263">
        <v>19929</v>
      </c>
      <c r="O223" s="263">
        <v>28870</v>
      </c>
      <c r="P223" s="263">
        <v>18207</v>
      </c>
      <c r="Q223" s="263">
        <v>36916</v>
      </c>
      <c r="R223" s="263">
        <v>26279</v>
      </c>
      <c r="S223" s="263">
        <v>41745</v>
      </c>
      <c r="T223" s="263">
        <v>50068</v>
      </c>
      <c r="U223" s="263">
        <v>27856</v>
      </c>
      <c r="V223" s="263">
        <v>28594</v>
      </c>
      <c r="W223" s="263">
        <v>29259</v>
      </c>
      <c r="X223" s="263">
        <v>48361</v>
      </c>
      <c r="Y223" s="263">
        <v>14197</v>
      </c>
      <c r="Z223" s="263">
        <v>29260</v>
      </c>
      <c r="AA223" s="263">
        <v>43983</v>
      </c>
      <c r="AB223" s="263">
        <v>37908</v>
      </c>
      <c r="AC223" s="263">
        <v>38014</v>
      </c>
      <c r="AD223" s="263">
        <v>24468</v>
      </c>
      <c r="AF223" s="262">
        <f t="shared" ref="AF223:AF286" si="58">MAX(D223:AD223)</f>
        <v>111027</v>
      </c>
      <c r="AG223" s="262">
        <f t="shared" ref="AG223:AG286" si="59">MIN(D223:AD223)</f>
        <v>14197</v>
      </c>
      <c r="AH223" s="199">
        <f t="shared" ref="AH223:AH286" si="60">AG223-(AG223*$AH$3)</f>
        <v>11357.6</v>
      </c>
      <c r="AI223" s="209">
        <f t="shared" si="54"/>
        <v>0.75047016433781533</v>
      </c>
      <c r="AJ223" s="199">
        <f t="shared" ref="AJ223:AJ286" si="61">AG223-(AG223*$AJ$3)</f>
        <v>10647.75</v>
      </c>
      <c r="AK223" s="209">
        <f t="shared" si="55"/>
        <v>0.76606577906670181</v>
      </c>
      <c r="AM223" s="210" t="b">
        <f t="shared" ref="AM223:AM286" si="62">AND(AN223&gt;0,AN223&lt;=$AN$24)</f>
        <v>0</v>
      </c>
      <c r="AN223" s="210" t="b">
        <f t="shared" si="52"/>
        <v>0</v>
      </c>
      <c r="AO223" s="211">
        <f t="shared" ref="AO223:AO286" si="63">VLOOKUP(AP223,$AS$29:$AT$436,2,FALSE)</f>
        <v>62</v>
      </c>
      <c r="AP223" s="222">
        <f t="shared" ref="AP223:AP286" si="64">IF(AM223,(LARGE($AS$30:$AS$436,+AN223)),AP222)</f>
        <v>74648</v>
      </c>
      <c r="AQ223" s="178">
        <v>194</v>
      </c>
      <c r="AR223" s="212">
        <v>0</v>
      </c>
      <c r="AS223" s="203">
        <f t="shared" si="56"/>
        <v>0</v>
      </c>
      <c r="AT223" s="178">
        <v>194</v>
      </c>
      <c r="AU223" s="217">
        <f t="shared" si="57"/>
        <v>11357.6</v>
      </c>
      <c r="AV223" s="217">
        <f t="shared" ref="AV223:AV286" si="65">+AU223*AR223</f>
        <v>0</v>
      </c>
      <c r="AW223" s="213">
        <v>0</v>
      </c>
      <c r="AY223" s="179" t="s">
        <v>563</v>
      </c>
      <c r="AZ223" s="214"/>
      <c r="BA223" s="232">
        <v>35000</v>
      </c>
      <c r="BB223" s="266">
        <f t="shared" ref="BB223:BB286" si="66">+BA223</f>
        <v>35000</v>
      </c>
      <c r="BC223" s="215">
        <f t="shared" ref="BC223:BC286" si="67">BB223*19%</f>
        <v>6650</v>
      </c>
      <c r="BD223" s="215">
        <f t="shared" ref="BD223:BD286" si="68">(BB223+BC223)*AR223</f>
        <v>0</v>
      </c>
    </row>
    <row r="224" spans="1:56" s="181" customFormat="1" ht="18.75" customHeight="1">
      <c r="A224" s="178">
        <v>195</v>
      </c>
      <c r="B224" s="179" t="s">
        <v>146</v>
      </c>
      <c r="C224" s="178" t="s">
        <v>369</v>
      </c>
      <c r="D224" s="263">
        <v>6169</v>
      </c>
      <c r="E224" s="263">
        <v>4194</v>
      </c>
      <c r="F224" s="263">
        <v>3641</v>
      </c>
      <c r="G224" s="263">
        <v>57429</v>
      </c>
      <c r="H224" s="263">
        <v>6243</v>
      </c>
      <c r="I224" s="263">
        <v>18847</v>
      </c>
      <c r="J224" s="263">
        <v>11184</v>
      </c>
      <c r="K224" s="263">
        <v>52018</v>
      </c>
      <c r="L224" s="263">
        <v>3902</v>
      </c>
      <c r="M224" s="263">
        <v>3251</v>
      </c>
      <c r="N224" s="263">
        <v>1003</v>
      </c>
      <c r="O224" s="263">
        <v>10534</v>
      </c>
      <c r="P224" s="263">
        <v>8973</v>
      </c>
      <c r="Q224" s="263">
        <v>18612</v>
      </c>
      <c r="R224" s="263">
        <v>16273</v>
      </c>
      <c r="S224" s="263">
        <v>13265</v>
      </c>
      <c r="T224" s="263">
        <v>6243</v>
      </c>
      <c r="U224" s="263">
        <v>33611</v>
      </c>
      <c r="V224" s="263">
        <v>14418</v>
      </c>
      <c r="W224" s="263">
        <v>13927</v>
      </c>
      <c r="X224" s="263">
        <v>13349</v>
      </c>
      <c r="Y224" s="263">
        <v>8844</v>
      </c>
      <c r="Z224" s="263">
        <v>17556</v>
      </c>
      <c r="AA224" s="263">
        <v>6216</v>
      </c>
      <c r="AB224" s="263">
        <v>19000</v>
      </c>
      <c r="AC224" s="263">
        <v>19166</v>
      </c>
      <c r="AD224" s="263">
        <v>11268</v>
      </c>
      <c r="AF224" s="262">
        <f t="shared" si="58"/>
        <v>57429</v>
      </c>
      <c r="AG224" s="262">
        <f t="shared" si="59"/>
        <v>1003</v>
      </c>
      <c r="AH224" s="199">
        <f t="shared" si="60"/>
        <v>802.4</v>
      </c>
      <c r="AI224" s="209">
        <f t="shared" si="54"/>
        <v>0.75318363580436787</v>
      </c>
      <c r="AJ224" s="199">
        <f t="shared" si="61"/>
        <v>752.25</v>
      </c>
      <c r="AK224" s="209">
        <f t="shared" si="55"/>
        <v>0.76860965856659491</v>
      </c>
      <c r="AM224" s="210" t="b">
        <f t="shared" si="62"/>
        <v>0</v>
      </c>
      <c r="AN224" s="210" t="b">
        <f t="shared" ref="AN224:AN287" si="69">IF(AN223&lt;$AN$24,+AN223+1)</f>
        <v>0</v>
      </c>
      <c r="AO224" s="211">
        <f t="shared" si="63"/>
        <v>62</v>
      </c>
      <c r="AP224" s="222">
        <f t="shared" si="64"/>
        <v>74648</v>
      </c>
      <c r="AQ224" s="178">
        <v>195</v>
      </c>
      <c r="AR224" s="212">
        <v>0</v>
      </c>
      <c r="AS224" s="203">
        <f t="shared" si="56"/>
        <v>0</v>
      </c>
      <c r="AT224" s="178">
        <v>195</v>
      </c>
      <c r="AU224" s="217">
        <f t="shared" si="57"/>
        <v>802.4</v>
      </c>
      <c r="AV224" s="217">
        <f t="shared" si="65"/>
        <v>0</v>
      </c>
      <c r="AW224" s="213">
        <v>0</v>
      </c>
      <c r="AY224" s="179"/>
      <c r="AZ224" s="214"/>
      <c r="BA224" s="232">
        <v>3500</v>
      </c>
      <c r="BB224" s="266">
        <f t="shared" si="66"/>
        <v>3500</v>
      </c>
      <c r="BC224" s="215">
        <f t="shared" si="67"/>
        <v>665</v>
      </c>
      <c r="BD224" s="215">
        <f t="shared" si="68"/>
        <v>0</v>
      </c>
    </row>
    <row r="225" spans="1:56" s="181" customFormat="1" ht="18.75" customHeight="1">
      <c r="A225" s="178">
        <v>196</v>
      </c>
      <c r="B225" s="179" t="s">
        <v>147</v>
      </c>
      <c r="C225" s="178" t="s">
        <v>369</v>
      </c>
      <c r="D225" s="263">
        <v>12486</v>
      </c>
      <c r="E225" s="263">
        <v>11855</v>
      </c>
      <c r="F225" s="263">
        <v>10021</v>
      </c>
      <c r="G225" s="263">
        <v>7784</v>
      </c>
      <c r="H225" s="263">
        <v>12339</v>
      </c>
      <c r="I225" s="263">
        <v>13612</v>
      </c>
      <c r="J225" s="263">
        <v>16646</v>
      </c>
      <c r="K225" s="263">
        <v>79306</v>
      </c>
      <c r="L225" s="263">
        <v>11127</v>
      </c>
      <c r="M225" s="263">
        <v>8947</v>
      </c>
      <c r="N225" s="263">
        <v>3687</v>
      </c>
      <c r="O225" s="263">
        <v>13134</v>
      </c>
      <c r="P225" s="263">
        <v>13394</v>
      </c>
      <c r="Q225" s="263">
        <v>13442</v>
      </c>
      <c r="R225" s="263">
        <v>29970</v>
      </c>
      <c r="S225" s="263">
        <v>14565</v>
      </c>
      <c r="T225" s="263">
        <v>12240</v>
      </c>
      <c r="U225" s="263">
        <v>12071</v>
      </c>
      <c r="V225" s="263">
        <v>10412</v>
      </c>
      <c r="W225" s="263">
        <v>8583</v>
      </c>
      <c r="X225" s="263">
        <v>23213</v>
      </c>
      <c r="Y225" s="263">
        <v>6115</v>
      </c>
      <c r="Z225" s="263">
        <v>12679</v>
      </c>
      <c r="AA225" s="263">
        <v>11062</v>
      </c>
      <c r="AB225" s="263">
        <v>13785</v>
      </c>
      <c r="AC225" s="263">
        <v>13841</v>
      </c>
      <c r="AD225" s="263">
        <v>16724</v>
      </c>
      <c r="AF225" s="262">
        <f t="shared" si="58"/>
        <v>79306</v>
      </c>
      <c r="AG225" s="262">
        <f t="shared" si="59"/>
        <v>3687</v>
      </c>
      <c r="AH225" s="199">
        <f t="shared" si="60"/>
        <v>2949.6</v>
      </c>
      <c r="AI225" s="209">
        <f t="shared" si="54"/>
        <v>0.67032524868671062</v>
      </c>
      <c r="AJ225" s="199">
        <f t="shared" si="61"/>
        <v>2765.25</v>
      </c>
      <c r="AK225" s="209">
        <f t="shared" si="55"/>
        <v>0.69092992064379122</v>
      </c>
      <c r="AM225" s="210" t="b">
        <f t="shared" si="62"/>
        <v>0</v>
      </c>
      <c r="AN225" s="210" t="b">
        <f t="shared" si="69"/>
        <v>0</v>
      </c>
      <c r="AO225" s="211">
        <f t="shared" si="63"/>
        <v>62</v>
      </c>
      <c r="AP225" s="222">
        <f t="shared" si="64"/>
        <v>74648</v>
      </c>
      <c r="AQ225" s="178">
        <v>196</v>
      </c>
      <c r="AR225" s="212">
        <v>0</v>
      </c>
      <c r="AS225" s="203">
        <f t="shared" si="56"/>
        <v>0</v>
      </c>
      <c r="AT225" s="178">
        <v>196</v>
      </c>
      <c r="AU225" s="217">
        <f t="shared" si="57"/>
        <v>2949.6</v>
      </c>
      <c r="AV225" s="217">
        <f t="shared" si="65"/>
        <v>0</v>
      </c>
      <c r="AW225" s="213">
        <v>0</v>
      </c>
      <c r="AY225" s="179">
        <v>220009</v>
      </c>
      <c r="AZ225" s="214" t="s">
        <v>564</v>
      </c>
      <c r="BA225" s="232">
        <v>7500</v>
      </c>
      <c r="BB225" s="266">
        <f t="shared" si="66"/>
        <v>7500</v>
      </c>
      <c r="BC225" s="215">
        <f t="shared" si="67"/>
        <v>1425</v>
      </c>
      <c r="BD225" s="215">
        <f t="shared" si="68"/>
        <v>0</v>
      </c>
    </row>
    <row r="226" spans="1:56" s="181" customFormat="1" ht="18.75" customHeight="1">
      <c r="A226" s="178">
        <v>197</v>
      </c>
      <c r="B226" s="179" t="s">
        <v>148</v>
      </c>
      <c r="C226" s="178" t="s">
        <v>369</v>
      </c>
      <c r="D226" s="263">
        <v>76728</v>
      </c>
      <c r="E226" s="263">
        <v>92764</v>
      </c>
      <c r="F226" s="263">
        <v>49012</v>
      </c>
      <c r="G226" s="263">
        <v>78874</v>
      </c>
      <c r="H226" s="263">
        <v>77645</v>
      </c>
      <c r="I226" s="263">
        <v>104710</v>
      </c>
      <c r="J226" s="263">
        <v>96234</v>
      </c>
      <c r="K226" s="263">
        <v>115183</v>
      </c>
      <c r="L226" s="263">
        <v>98834</v>
      </c>
      <c r="M226" s="263">
        <v>43760</v>
      </c>
      <c r="N226" s="263">
        <v>67726</v>
      </c>
      <c r="O226" s="263">
        <v>78547</v>
      </c>
      <c r="P226" s="263">
        <v>91032</v>
      </c>
      <c r="Q226" s="263">
        <v>103404</v>
      </c>
      <c r="R226" s="263">
        <v>78029</v>
      </c>
      <c r="S226" s="263">
        <v>70745</v>
      </c>
      <c r="T226" s="263">
        <v>98834</v>
      </c>
      <c r="U226" s="263">
        <v>92853</v>
      </c>
      <c r="V226" s="263">
        <v>80097</v>
      </c>
      <c r="W226" s="263">
        <v>75211</v>
      </c>
      <c r="X226" s="263">
        <v>84830</v>
      </c>
      <c r="Y226" s="263">
        <v>56139</v>
      </c>
      <c r="Z226" s="263">
        <v>97534</v>
      </c>
      <c r="AA226" s="263">
        <v>92182</v>
      </c>
      <c r="AB226" s="263">
        <v>105805</v>
      </c>
      <c r="AC226" s="263">
        <v>106478</v>
      </c>
      <c r="AD226" s="263">
        <v>96458</v>
      </c>
      <c r="AF226" s="262">
        <f t="shared" si="58"/>
        <v>115183</v>
      </c>
      <c r="AG226" s="262">
        <f t="shared" si="59"/>
        <v>43760</v>
      </c>
      <c r="AH226" s="199">
        <f t="shared" si="60"/>
        <v>35008</v>
      </c>
      <c r="AI226" s="209">
        <f t="shared" si="54"/>
        <v>0.19999999999999996</v>
      </c>
      <c r="AJ226" s="199">
        <f t="shared" si="61"/>
        <v>32820</v>
      </c>
      <c r="AK226" s="209">
        <f t="shared" si="55"/>
        <v>0.25</v>
      </c>
      <c r="AM226" s="210" t="b">
        <f t="shared" si="62"/>
        <v>0</v>
      </c>
      <c r="AN226" s="210" t="b">
        <f t="shared" si="69"/>
        <v>0</v>
      </c>
      <c r="AO226" s="211">
        <f t="shared" si="63"/>
        <v>62</v>
      </c>
      <c r="AP226" s="222">
        <f t="shared" si="64"/>
        <v>74648</v>
      </c>
      <c r="AQ226" s="178">
        <v>197</v>
      </c>
      <c r="AR226" s="212">
        <v>0</v>
      </c>
      <c r="AS226" s="203">
        <f t="shared" si="56"/>
        <v>0</v>
      </c>
      <c r="AT226" s="178">
        <v>197</v>
      </c>
      <c r="AU226" s="217">
        <f t="shared" si="57"/>
        <v>35008</v>
      </c>
      <c r="AV226" s="217">
        <f t="shared" si="65"/>
        <v>0</v>
      </c>
      <c r="AW226" s="213">
        <v>0</v>
      </c>
      <c r="AY226" s="179">
        <v>220002</v>
      </c>
      <c r="AZ226" s="214" t="s">
        <v>689</v>
      </c>
      <c r="BA226" s="232">
        <v>37200</v>
      </c>
      <c r="BB226" s="266">
        <f t="shared" si="66"/>
        <v>37200</v>
      </c>
      <c r="BC226" s="215">
        <f t="shared" si="67"/>
        <v>7068</v>
      </c>
      <c r="BD226" s="215">
        <f t="shared" si="68"/>
        <v>0</v>
      </c>
    </row>
    <row r="227" spans="1:56" s="181" customFormat="1" ht="18.75" customHeight="1">
      <c r="A227" s="178">
        <v>198</v>
      </c>
      <c r="B227" s="179" t="s">
        <v>149</v>
      </c>
      <c r="C227" s="178" t="s">
        <v>369</v>
      </c>
      <c r="D227" s="263">
        <v>54640</v>
      </c>
      <c r="E227" s="263">
        <v>77543</v>
      </c>
      <c r="F227" s="263">
        <v>43507</v>
      </c>
      <c r="G227" s="263">
        <v>53790</v>
      </c>
      <c r="H227" s="263">
        <v>53993</v>
      </c>
      <c r="I227" s="263">
        <v>87956</v>
      </c>
      <c r="J227" s="263">
        <v>68925</v>
      </c>
      <c r="K227" s="263">
        <v>75341</v>
      </c>
      <c r="L227" s="263">
        <v>98834</v>
      </c>
      <c r="M227" s="263">
        <v>38845</v>
      </c>
      <c r="N227" s="263">
        <v>87792</v>
      </c>
      <c r="O227" s="263">
        <v>47337</v>
      </c>
      <c r="P227" s="263">
        <v>63723</v>
      </c>
      <c r="Q227" s="263">
        <v>86860</v>
      </c>
      <c r="R227" s="263">
        <v>60294</v>
      </c>
      <c r="S227" s="263">
        <v>56050</v>
      </c>
      <c r="T227" s="263">
        <v>98834</v>
      </c>
      <c r="U227" s="263">
        <v>77996</v>
      </c>
      <c r="V227" s="263">
        <v>67282</v>
      </c>
      <c r="W227" s="263">
        <v>55316</v>
      </c>
      <c r="X227" s="263">
        <v>59700</v>
      </c>
      <c r="Y227" s="263">
        <v>37569</v>
      </c>
      <c r="Z227" s="263">
        <v>81929</v>
      </c>
      <c r="AA227" s="263">
        <v>63134</v>
      </c>
      <c r="AB227" s="263">
        <v>88938</v>
      </c>
      <c r="AC227" s="263">
        <v>89442</v>
      </c>
      <c r="AD227" s="263">
        <v>70116</v>
      </c>
      <c r="AF227" s="262">
        <f t="shared" si="58"/>
        <v>98834</v>
      </c>
      <c r="AG227" s="262">
        <f t="shared" si="59"/>
        <v>37569</v>
      </c>
      <c r="AH227" s="199">
        <f t="shared" si="60"/>
        <v>30055.200000000001</v>
      </c>
      <c r="AI227" s="209">
        <f t="shared" si="54"/>
        <v>0.22627880036040671</v>
      </c>
      <c r="AJ227" s="199">
        <f t="shared" si="61"/>
        <v>28176.75</v>
      </c>
      <c r="AK227" s="209">
        <f t="shared" si="55"/>
        <v>0.27463637533788132</v>
      </c>
      <c r="AM227" s="210" t="b">
        <f t="shared" si="62"/>
        <v>0</v>
      </c>
      <c r="AN227" s="210" t="b">
        <f t="shared" si="69"/>
        <v>0</v>
      </c>
      <c r="AO227" s="211">
        <f t="shared" si="63"/>
        <v>62</v>
      </c>
      <c r="AP227" s="222">
        <f t="shared" si="64"/>
        <v>74648</v>
      </c>
      <c r="AQ227" s="178">
        <v>198</v>
      </c>
      <c r="AR227" s="212">
        <v>0</v>
      </c>
      <c r="AS227" s="203">
        <f t="shared" si="56"/>
        <v>0</v>
      </c>
      <c r="AT227" s="178">
        <v>198</v>
      </c>
      <c r="AU227" s="217">
        <f t="shared" si="57"/>
        <v>30055.200000000001</v>
      </c>
      <c r="AV227" s="217">
        <f t="shared" si="65"/>
        <v>0</v>
      </c>
      <c r="AW227" s="213">
        <v>0</v>
      </c>
      <c r="AY227" s="179">
        <v>220004</v>
      </c>
      <c r="AZ227" s="214" t="s">
        <v>690</v>
      </c>
      <c r="BA227" s="232">
        <v>34760</v>
      </c>
      <c r="BB227" s="266">
        <f t="shared" si="66"/>
        <v>34760</v>
      </c>
      <c r="BC227" s="215">
        <f t="shared" si="67"/>
        <v>6604.4</v>
      </c>
      <c r="BD227" s="215">
        <f t="shared" si="68"/>
        <v>0</v>
      </c>
    </row>
    <row r="228" spans="1:56" s="181" customFormat="1" ht="18.75" customHeight="1">
      <c r="A228" s="178">
        <v>199</v>
      </c>
      <c r="B228" s="179" t="s">
        <v>150</v>
      </c>
      <c r="C228" s="178" t="s">
        <v>369</v>
      </c>
      <c r="D228" s="263">
        <v>39640</v>
      </c>
      <c r="E228" s="263">
        <v>46353</v>
      </c>
      <c r="F228" s="263">
        <v>24164</v>
      </c>
      <c r="G228" s="263">
        <v>43001</v>
      </c>
      <c r="H228" s="263">
        <v>40114</v>
      </c>
      <c r="I228" s="263">
        <v>58708</v>
      </c>
      <c r="J228" s="263">
        <v>50718</v>
      </c>
      <c r="K228" s="263">
        <v>92889</v>
      </c>
      <c r="L228" s="263">
        <v>46816</v>
      </c>
      <c r="M228" s="263">
        <v>21575</v>
      </c>
      <c r="N228" s="263">
        <v>19667</v>
      </c>
      <c r="O228" s="263">
        <v>37973</v>
      </c>
      <c r="P228" s="263">
        <v>51108</v>
      </c>
      <c r="Q228" s="263">
        <v>57977</v>
      </c>
      <c r="R228" s="263">
        <v>46346</v>
      </c>
      <c r="S228" s="263">
        <v>40574</v>
      </c>
      <c r="T228" s="263">
        <v>46816</v>
      </c>
      <c r="U228" s="263">
        <v>52059</v>
      </c>
      <c r="V228" s="263">
        <v>44909</v>
      </c>
      <c r="W228" s="263">
        <v>43357</v>
      </c>
      <c r="X228" s="263">
        <v>40623</v>
      </c>
      <c r="Y228" s="263">
        <v>29864</v>
      </c>
      <c r="Z228" s="263">
        <v>54619</v>
      </c>
      <c r="AA228" s="263">
        <v>48558</v>
      </c>
      <c r="AB228" s="263">
        <v>59561</v>
      </c>
      <c r="AC228" s="263">
        <v>59701</v>
      </c>
      <c r="AD228" s="263">
        <v>54805</v>
      </c>
      <c r="AF228" s="262">
        <f t="shared" si="58"/>
        <v>92889</v>
      </c>
      <c r="AG228" s="262">
        <f t="shared" si="59"/>
        <v>19667</v>
      </c>
      <c r="AH228" s="199">
        <f t="shared" si="60"/>
        <v>15733.6</v>
      </c>
      <c r="AI228" s="209">
        <f t="shared" si="54"/>
        <v>0.27074855156431055</v>
      </c>
      <c r="AJ228" s="199">
        <f t="shared" si="61"/>
        <v>14750.25</v>
      </c>
      <c r="AK228" s="209">
        <f t="shared" si="55"/>
        <v>0.31632676709154117</v>
      </c>
      <c r="AM228" s="210" t="b">
        <f t="shared" si="62"/>
        <v>0</v>
      </c>
      <c r="AN228" s="210" t="b">
        <f t="shared" si="69"/>
        <v>0</v>
      </c>
      <c r="AO228" s="211">
        <f t="shared" si="63"/>
        <v>62</v>
      </c>
      <c r="AP228" s="222">
        <f t="shared" si="64"/>
        <v>74648</v>
      </c>
      <c r="AQ228" s="178">
        <v>199</v>
      </c>
      <c r="AR228" s="212">
        <v>0</v>
      </c>
      <c r="AS228" s="203">
        <f t="shared" si="56"/>
        <v>0</v>
      </c>
      <c r="AT228" s="178">
        <v>199</v>
      </c>
      <c r="AU228" s="217">
        <f t="shared" si="57"/>
        <v>15733.6</v>
      </c>
      <c r="AV228" s="217">
        <f t="shared" si="65"/>
        <v>0</v>
      </c>
      <c r="AW228" s="213">
        <v>0</v>
      </c>
      <c r="AY228" s="179">
        <v>210002</v>
      </c>
      <c r="AZ228" s="214" t="s">
        <v>691</v>
      </c>
      <c r="BA228" s="232">
        <v>17500</v>
      </c>
      <c r="BB228" s="266">
        <f t="shared" si="66"/>
        <v>17500</v>
      </c>
      <c r="BC228" s="215">
        <f t="shared" si="67"/>
        <v>3325</v>
      </c>
      <c r="BD228" s="215">
        <f t="shared" si="68"/>
        <v>0</v>
      </c>
    </row>
    <row r="229" spans="1:56" s="181" customFormat="1" ht="18.75" customHeight="1">
      <c r="A229" s="178">
        <v>200</v>
      </c>
      <c r="B229" s="179" t="s">
        <v>151</v>
      </c>
      <c r="C229" s="178" t="s">
        <v>369</v>
      </c>
      <c r="D229" s="263">
        <v>28467</v>
      </c>
      <c r="E229" s="263">
        <v>39715</v>
      </c>
      <c r="F229" s="263">
        <v>19576</v>
      </c>
      <c r="G229" s="263">
        <v>30321</v>
      </c>
      <c r="H229" s="263">
        <v>28130</v>
      </c>
      <c r="I229" s="263">
        <v>52355</v>
      </c>
      <c r="J229" s="263">
        <v>27309</v>
      </c>
      <c r="K229" s="263">
        <v>57497</v>
      </c>
      <c r="L229" s="263">
        <v>46816</v>
      </c>
      <c r="M229" s="263">
        <v>17478</v>
      </c>
      <c r="N229" s="263">
        <v>21164</v>
      </c>
      <c r="O229" s="263">
        <v>31471</v>
      </c>
      <c r="P229" s="263">
        <v>40054</v>
      </c>
      <c r="Q229" s="263">
        <v>51702</v>
      </c>
      <c r="R229" s="263">
        <v>34981</v>
      </c>
      <c r="S229" s="263">
        <v>33811</v>
      </c>
      <c r="T229" s="263">
        <v>46816</v>
      </c>
      <c r="U229" s="263">
        <v>46427</v>
      </c>
      <c r="V229" s="263">
        <v>40049</v>
      </c>
      <c r="W229" s="263">
        <v>33908</v>
      </c>
      <c r="X229" s="263">
        <v>29016</v>
      </c>
      <c r="Y229" s="263">
        <v>21610</v>
      </c>
      <c r="Z229" s="263">
        <v>48768</v>
      </c>
      <c r="AA229" s="263">
        <v>34870</v>
      </c>
      <c r="AB229" s="263">
        <v>52799</v>
      </c>
      <c r="AC229" s="263">
        <v>53238</v>
      </c>
      <c r="AD229" s="263">
        <v>38181</v>
      </c>
      <c r="AF229" s="262">
        <f t="shared" si="58"/>
        <v>57497</v>
      </c>
      <c r="AG229" s="262">
        <f t="shared" si="59"/>
        <v>17478</v>
      </c>
      <c r="AH229" s="199">
        <f t="shared" si="60"/>
        <v>13982.4</v>
      </c>
      <c r="AI229" s="209">
        <f t="shared" si="54"/>
        <v>0.20000000000000007</v>
      </c>
      <c r="AJ229" s="199">
        <f t="shared" si="61"/>
        <v>13108.5</v>
      </c>
      <c r="AK229" s="209">
        <f t="shared" si="55"/>
        <v>0.25</v>
      </c>
      <c r="AM229" s="210" t="b">
        <f t="shared" si="62"/>
        <v>0</v>
      </c>
      <c r="AN229" s="210" t="b">
        <f t="shared" si="69"/>
        <v>0</v>
      </c>
      <c r="AO229" s="211">
        <f t="shared" si="63"/>
        <v>62</v>
      </c>
      <c r="AP229" s="222">
        <f t="shared" si="64"/>
        <v>74648</v>
      </c>
      <c r="AQ229" s="178">
        <v>200</v>
      </c>
      <c r="AR229" s="212">
        <v>0</v>
      </c>
      <c r="AS229" s="203">
        <f t="shared" si="56"/>
        <v>0</v>
      </c>
      <c r="AT229" s="178">
        <v>200</v>
      </c>
      <c r="AU229" s="217">
        <f t="shared" si="57"/>
        <v>13982.4</v>
      </c>
      <c r="AV229" s="217">
        <f t="shared" si="65"/>
        <v>0</v>
      </c>
      <c r="AW229" s="213">
        <v>0</v>
      </c>
      <c r="AY229" s="179">
        <v>210015</v>
      </c>
      <c r="AZ229" s="214" t="s">
        <v>692</v>
      </c>
      <c r="BA229" s="232">
        <v>15000</v>
      </c>
      <c r="BB229" s="266">
        <f t="shared" si="66"/>
        <v>15000</v>
      </c>
      <c r="BC229" s="215">
        <f t="shared" si="67"/>
        <v>2850</v>
      </c>
      <c r="BD229" s="215">
        <f t="shared" si="68"/>
        <v>0</v>
      </c>
    </row>
    <row r="230" spans="1:56" s="181" customFormat="1" ht="18.75" customHeight="1">
      <c r="A230" s="178">
        <v>201</v>
      </c>
      <c r="B230" s="179" t="s">
        <v>152</v>
      </c>
      <c r="C230" s="178" t="s">
        <v>369</v>
      </c>
      <c r="D230" s="263">
        <v>3069</v>
      </c>
      <c r="E230" s="263">
        <v>4225</v>
      </c>
      <c r="F230" s="263">
        <v>2679</v>
      </c>
      <c r="G230" s="263">
        <v>3138</v>
      </c>
      <c r="H230" s="263">
        <v>3106</v>
      </c>
      <c r="I230" s="263">
        <v>5445</v>
      </c>
      <c r="J230" s="263">
        <v>5462</v>
      </c>
      <c r="K230" s="263">
        <v>4645</v>
      </c>
      <c r="L230" s="263">
        <v>3511</v>
      </c>
      <c r="M230" s="263">
        <v>2392</v>
      </c>
      <c r="N230" s="263">
        <v>4096</v>
      </c>
      <c r="O230" s="263">
        <v>3902</v>
      </c>
      <c r="P230" s="263">
        <v>3798</v>
      </c>
      <c r="Q230" s="263">
        <v>5378</v>
      </c>
      <c r="R230" s="263">
        <v>3681</v>
      </c>
      <c r="S230" s="263">
        <v>8063</v>
      </c>
      <c r="T230" s="263">
        <v>3863</v>
      </c>
      <c r="U230" s="263">
        <v>4642</v>
      </c>
      <c r="V230" s="263">
        <v>4165</v>
      </c>
      <c r="W230" s="263">
        <v>3519</v>
      </c>
      <c r="X230" s="263">
        <v>3706</v>
      </c>
      <c r="Y230" s="263">
        <v>3255</v>
      </c>
      <c r="Z230" s="263">
        <v>4877</v>
      </c>
      <c r="AA230" s="263">
        <v>3727</v>
      </c>
      <c r="AB230" s="263">
        <v>5514</v>
      </c>
      <c r="AC230" s="263">
        <v>5538</v>
      </c>
      <c r="AD230" s="263">
        <v>4588</v>
      </c>
      <c r="AF230" s="262">
        <f t="shared" si="58"/>
        <v>8063</v>
      </c>
      <c r="AG230" s="262">
        <f t="shared" si="59"/>
        <v>2392</v>
      </c>
      <c r="AH230" s="199">
        <f t="shared" si="60"/>
        <v>1913.6</v>
      </c>
      <c r="AI230" s="209">
        <f t="shared" si="54"/>
        <v>0.20000000000000007</v>
      </c>
      <c r="AJ230" s="199">
        <f t="shared" si="61"/>
        <v>1794</v>
      </c>
      <c r="AK230" s="209">
        <f t="shared" si="55"/>
        <v>0.25</v>
      </c>
      <c r="AM230" s="210" t="b">
        <f t="shared" si="62"/>
        <v>0</v>
      </c>
      <c r="AN230" s="210" t="b">
        <f t="shared" si="69"/>
        <v>0</v>
      </c>
      <c r="AO230" s="211">
        <f t="shared" si="63"/>
        <v>62</v>
      </c>
      <c r="AP230" s="222">
        <f t="shared" si="64"/>
        <v>74648</v>
      </c>
      <c r="AQ230" s="178">
        <v>201</v>
      </c>
      <c r="AR230" s="212">
        <v>0</v>
      </c>
      <c r="AS230" s="203">
        <f t="shared" si="56"/>
        <v>0</v>
      </c>
      <c r="AT230" s="178">
        <v>201</v>
      </c>
      <c r="AU230" s="217">
        <f t="shared" si="57"/>
        <v>1913.6</v>
      </c>
      <c r="AV230" s="217">
        <f t="shared" si="65"/>
        <v>0</v>
      </c>
      <c r="AW230" s="213">
        <v>0</v>
      </c>
      <c r="AY230" s="179">
        <v>210006</v>
      </c>
      <c r="AZ230" s="214" t="s">
        <v>565</v>
      </c>
      <c r="BA230" s="232">
        <v>2230</v>
      </c>
      <c r="BB230" s="266">
        <f t="shared" si="66"/>
        <v>2230</v>
      </c>
      <c r="BC230" s="215">
        <f t="shared" si="67"/>
        <v>423.7</v>
      </c>
      <c r="BD230" s="215">
        <f t="shared" si="68"/>
        <v>0</v>
      </c>
    </row>
    <row r="231" spans="1:56" s="181" customFormat="1" ht="18.75" customHeight="1">
      <c r="A231" s="178">
        <v>202</v>
      </c>
      <c r="B231" s="179" t="s">
        <v>215</v>
      </c>
      <c r="C231" s="178" t="s">
        <v>369</v>
      </c>
      <c r="D231" s="263">
        <v>13522</v>
      </c>
      <c r="E231" s="263">
        <v>19154</v>
      </c>
      <c r="F231" s="263">
        <v>10967</v>
      </c>
      <c r="G231" s="263">
        <v>9985</v>
      </c>
      <c r="H231" s="263">
        <v>13363</v>
      </c>
      <c r="I231" s="263">
        <v>16335</v>
      </c>
      <c r="J231" s="263">
        <v>12224</v>
      </c>
      <c r="K231" s="263">
        <v>25378</v>
      </c>
      <c r="L231" s="263">
        <v>5983</v>
      </c>
      <c r="M231" s="263">
        <v>9792</v>
      </c>
      <c r="N231" s="263">
        <v>4867</v>
      </c>
      <c r="O231" s="263">
        <v>20937</v>
      </c>
      <c r="P231" s="263">
        <v>17556</v>
      </c>
      <c r="Q231" s="263">
        <v>16130</v>
      </c>
      <c r="R231" s="263">
        <v>11369</v>
      </c>
      <c r="S231" s="263">
        <v>15346</v>
      </c>
      <c r="T231" s="263">
        <v>10772</v>
      </c>
      <c r="U231" s="263">
        <v>28549</v>
      </c>
      <c r="V231" s="263">
        <v>12495</v>
      </c>
      <c r="W231" s="263">
        <v>9864</v>
      </c>
      <c r="X231" s="263">
        <v>11828</v>
      </c>
      <c r="Y231" s="263">
        <v>7846</v>
      </c>
      <c r="Z231" s="263">
        <v>13655</v>
      </c>
      <c r="AA231" s="263">
        <v>12247</v>
      </c>
      <c r="AB231" s="263">
        <v>16490</v>
      </c>
      <c r="AC231" s="263">
        <v>16611</v>
      </c>
      <c r="AD231" s="263">
        <v>10977</v>
      </c>
      <c r="AF231" s="262">
        <f t="shared" si="58"/>
        <v>28549</v>
      </c>
      <c r="AG231" s="262">
        <f t="shared" si="59"/>
        <v>4867</v>
      </c>
      <c r="AH231" s="199">
        <f t="shared" si="60"/>
        <v>3893.6</v>
      </c>
      <c r="AI231" s="209">
        <f t="shared" si="54"/>
        <v>0.60236928104575171</v>
      </c>
      <c r="AJ231" s="199">
        <f t="shared" si="61"/>
        <v>3650.25</v>
      </c>
      <c r="AK231" s="209">
        <f t="shared" si="55"/>
        <v>0.62722120098039214</v>
      </c>
      <c r="AM231" s="210" t="b">
        <f t="shared" si="62"/>
        <v>0</v>
      </c>
      <c r="AN231" s="210" t="b">
        <f t="shared" si="69"/>
        <v>0</v>
      </c>
      <c r="AO231" s="211">
        <f t="shared" si="63"/>
        <v>62</v>
      </c>
      <c r="AP231" s="222">
        <f t="shared" si="64"/>
        <v>74648</v>
      </c>
      <c r="AQ231" s="178">
        <v>202</v>
      </c>
      <c r="AR231" s="212">
        <v>0</v>
      </c>
      <c r="AS231" s="203">
        <f t="shared" si="56"/>
        <v>0</v>
      </c>
      <c r="AT231" s="178">
        <v>202</v>
      </c>
      <c r="AU231" s="217">
        <f t="shared" si="57"/>
        <v>3893.6</v>
      </c>
      <c r="AV231" s="217">
        <f t="shared" si="65"/>
        <v>0</v>
      </c>
      <c r="AW231" s="213">
        <v>0</v>
      </c>
      <c r="AY231" s="179">
        <v>250008</v>
      </c>
      <c r="AZ231" s="214" t="s">
        <v>566</v>
      </c>
      <c r="BA231" s="232">
        <v>8160</v>
      </c>
      <c r="BB231" s="266">
        <f t="shared" si="66"/>
        <v>8160</v>
      </c>
      <c r="BC231" s="215">
        <f t="shared" si="67"/>
        <v>1550.4</v>
      </c>
      <c r="BD231" s="215">
        <f t="shared" si="68"/>
        <v>0</v>
      </c>
    </row>
    <row r="232" spans="1:56" s="181" customFormat="1" ht="18.75" customHeight="1">
      <c r="A232" s="178">
        <v>203</v>
      </c>
      <c r="B232" s="179" t="s">
        <v>153</v>
      </c>
      <c r="C232" s="178" t="s">
        <v>369</v>
      </c>
      <c r="D232" s="263">
        <v>10282</v>
      </c>
      <c r="E232" s="263">
        <v>16592</v>
      </c>
      <c r="F232" s="263">
        <v>10356</v>
      </c>
      <c r="G232" s="263">
        <v>13480</v>
      </c>
      <c r="H232" s="263">
        <v>10405</v>
      </c>
      <c r="I232" s="263">
        <v>22428</v>
      </c>
      <c r="J232" s="263">
        <v>18207</v>
      </c>
      <c r="K232" s="263">
        <v>20065</v>
      </c>
      <c r="L232" s="263">
        <v>12354</v>
      </c>
      <c r="M232" s="263">
        <v>9246</v>
      </c>
      <c r="N232" s="263">
        <v>8875</v>
      </c>
      <c r="O232" s="263">
        <v>15475</v>
      </c>
      <c r="P232" s="263">
        <v>17947</v>
      </c>
      <c r="Q232" s="263">
        <v>22150</v>
      </c>
      <c r="R232" s="263">
        <v>19301</v>
      </c>
      <c r="S232" s="263">
        <v>15475</v>
      </c>
      <c r="T232" s="263">
        <v>13590</v>
      </c>
      <c r="U232" s="263">
        <v>19497</v>
      </c>
      <c r="V232" s="263">
        <v>17157</v>
      </c>
      <c r="W232" s="263">
        <v>14628</v>
      </c>
      <c r="X232" s="263">
        <v>27082</v>
      </c>
      <c r="Y232" s="263">
        <v>14202</v>
      </c>
      <c r="Z232" s="263">
        <v>17556</v>
      </c>
      <c r="AA232" s="263">
        <v>12503</v>
      </c>
      <c r="AB232" s="263">
        <v>22680</v>
      </c>
      <c r="AC232" s="263">
        <v>22807</v>
      </c>
      <c r="AD232" s="263">
        <v>19410</v>
      </c>
      <c r="AF232" s="262">
        <f t="shared" si="58"/>
        <v>27082</v>
      </c>
      <c r="AG232" s="262">
        <f t="shared" si="59"/>
        <v>8875</v>
      </c>
      <c r="AH232" s="199">
        <f t="shared" si="60"/>
        <v>7100</v>
      </c>
      <c r="AI232" s="209">
        <f t="shared" si="54"/>
        <v>0.23210036772658449</v>
      </c>
      <c r="AJ232" s="199">
        <f t="shared" si="61"/>
        <v>6656.25</v>
      </c>
      <c r="AK232" s="209">
        <f t="shared" si="55"/>
        <v>0.28009409474367297</v>
      </c>
      <c r="AM232" s="210" t="b">
        <f t="shared" si="62"/>
        <v>0</v>
      </c>
      <c r="AN232" s="210" t="b">
        <f t="shared" si="69"/>
        <v>0</v>
      </c>
      <c r="AO232" s="211">
        <f t="shared" si="63"/>
        <v>62</v>
      </c>
      <c r="AP232" s="222">
        <f t="shared" si="64"/>
        <v>74648</v>
      </c>
      <c r="AQ232" s="178">
        <v>203</v>
      </c>
      <c r="AR232" s="212">
        <v>0</v>
      </c>
      <c r="AS232" s="203">
        <f t="shared" si="56"/>
        <v>0</v>
      </c>
      <c r="AT232" s="178">
        <v>203</v>
      </c>
      <c r="AU232" s="217">
        <f t="shared" si="57"/>
        <v>7100</v>
      </c>
      <c r="AV232" s="217">
        <f t="shared" si="65"/>
        <v>0</v>
      </c>
      <c r="AW232" s="213">
        <v>0</v>
      </c>
      <c r="AY232" s="179">
        <v>200021</v>
      </c>
      <c r="AZ232" s="214" t="s">
        <v>567</v>
      </c>
      <c r="BA232" s="232">
        <v>8670</v>
      </c>
      <c r="BB232" s="266">
        <f t="shared" si="66"/>
        <v>8670</v>
      </c>
      <c r="BC232" s="215">
        <f t="shared" si="67"/>
        <v>1647.3</v>
      </c>
      <c r="BD232" s="215">
        <f t="shared" si="68"/>
        <v>0</v>
      </c>
    </row>
    <row r="233" spans="1:56" s="181" customFormat="1" ht="18.75" customHeight="1">
      <c r="A233" s="178">
        <v>204</v>
      </c>
      <c r="B233" s="179" t="s">
        <v>154</v>
      </c>
      <c r="C233" s="178" t="s">
        <v>369</v>
      </c>
      <c r="D233" s="263">
        <v>38329</v>
      </c>
      <c r="E233" s="263">
        <v>11894</v>
      </c>
      <c r="F233" s="263">
        <v>13852</v>
      </c>
      <c r="G233" s="263">
        <v>17373</v>
      </c>
      <c r="H233" s="263">
        <v>37875</v>
      </c>
      <c r="I233" s="263">
        <v>32396</v>
      </c>
      <c r="J233" s="263">
        <v>29910</v>
      </c>
      <c r="K233" s="263">
        <v>23791</v>
      </c>
      <c r="L233" s="263">
        <v>13525</v>
      </c>
      <c r="M233" s="263">
        <v>20417</v>
      </c>
      <c r="N233" s="263">
        <v>6847</v>
      </c>
      <c r="O233" s="263">
        <v>21977</v>
      </c>
      <c r="P233" s="263">
        <v>24058</v>
      </c>
      <c r="Q233" s="263">
        <v>31994</v>
      </c>
      <c r="R233" s="263">
        <v>23993</v>
      </c>
      <c r="S233" s="263">
        <v>29390</v>
      </c>
      <c r="T233" s="263">
        <v>22459</v>
      </c>
      <c r="U233" s="263">
        <v>24142</v>
      </c>
      <c r="V233" s="263">
        <v>24782</v>
      </c>
      <c r="W233" s="263">
        <v>20102</v>
      </c>
      <c r="X233" s="263">
        <v>29016</v>
      </c>
      <c r="Y233" s="263">
        <v>15633</v>
      </c>
      <c r="Z233" s="263">
        <v>25358</v>
      </c>
      <c r="AA233" s="263">
        <v>31046</v>
      </c>
      <c r="AB233" s="263">
        <v>32823</v>
      </c>
      <c r="AC233" s="263">
        <v>32944</v>
      </c>
      <c r="AD233" s="263">
        <v>30876</v>
      </c>
      <c r="AF233" s="262">
        <f t="shared" si="58"/>
        <v>38329</v>
      </c>
      <c r="AG233" s="262">
        <f t="shared" si="59"/>
        <v>6847</v>
      </c>
      <c r="AH233" s="199">
        <f t="shared" si="60"/>
        <v>5477.6</v>
      </c>
      <c r="AI233" s="209">
        <f t="shared" si="54"/>
        <v>0.73171376793848264</v>
      </c>
      <c r="AJ233" s="199">
        <f t="shared" si="61"/>
        <v>5135.25</v>
      </c>
      <c r="AK233" s="209">
        <f t="shared" si="55"/>
        <v>0.74848165744232742</v>
      </c>
      <c r="AM233" s="210" t="b">
        <f t="shared" si="62"/>
        <v>0</v>
      </c>
      <c r="AN233" s="210" t="b">
        <f t="shared" si="69"/>
        <v>0</v>
      </c>
      <c r="AO233" s="211">
        <f t="shared" si="63"/>
        <v>62</v>
      </c>
      <c r="AP233" s="222">
        <f t="shared" si="64"/>
        <v>74648</v>
      </c>
      <c r="AQ233" s="178">
        <v>204</v>
      </c>
      <c r="AR233" s="212">
        <v>0</v>
      </c>
      <c r="AS233" s="203">
        <f t="shared" si="56"/>
        <v>0</v>
      </c>
      <c r="AT233" s="178">
        <v>204</v>
      </c>
      <c r="AU233" s="217">
        <f t="shared" si="57"/>
        <v>5477.6</v>
      </c>
      <c r="AV233" s="217">
        <f t="shared" si="65"/>
        <v>0</v>
      </c>
      <c r="AW233" s="213">
        <v>0</v>
      </c>
      <c r="AY233" s="179"/>
      <c r="AZ233" s="214"/>
      <c r="BA233" s="232">
        <v>18508</v>
      </c>
      <c r="BB233" s="266">
        <f t="shared" si="66"/>
        <v>18508</v>
      </c>
      <c r="BC233" s="215">
        <f t="shared" si="67"/>
        <v>3516.52</v>
      </c>
      <c r="BD233" s="215">
        <f t="shared" si="68"/>
        <v>0</v>
      </c>
    </row>
    <row r="234" spans="1:56" s="181" customFormat="1" ht="18.75" customHeight="1">
      <c r="A234" s="178">
        <v>205</v>
      </c>
      <c r="B234" s="179" t="s">
        <v>155</v>
      </c>
      <c r="C234" s="178" t="s">
        <v>369</v>
      </c>
      <c r="D234" s="263">
        <v>5615</v>
      </c>
      <c r="E234" s="263">
        <v>5489</v>
      </c>
      <c r="F234" s="263">
        <v>2622</v>
      </c>
      <c r="G234" s="263">
        <v>3927</v>
      </c>
      <c r="H234" s="263">
        <v>5682</v>
      </c>
      <c r="I234" s="263">
        <v>7227</v>
      </c>
      <c r="J234" s="263">
        <v>6243</v>
      </c>
      <c r="K234" s="263">
        <v>14863</v>
      </c>
      <c r="L234" s="263">
        <v>4942</v>
      </c>
      <c r="M234" s="263">
        <v>2341</v>
      </c>
      <c r="N234" s="263">
        <v>2778</v>
      </c>
      <c r="O234" s="263">
        <v>4811</v>
      </c>
      <c r="P234" s="263">
        <v>5787</v>
      </c>
      <c r="Q234" s="263">
        <v>7137</v>
      </c>
      <c r="R234" s="263">
        <v>3976</v>
      </c>
      <c r="S234" s="263">
        <v>9364</v>
      </c>
      <c r="T234" s="263">
        <v>5436</v>
      </c>
      <c r="U234" s="263">
        <v>7410</v>
      </c>
      <c r="V234" s="263">
        <v>5528</v>
      </c>
      <c r="W234" s="263">
        <v>4275</v>
      </c>
      <c r="X234" s="263">
        <v>5770</v>
      </c>
      <c r="Y234" s="263">
        <v>4062</v>
      </c>
      <c r="Z234" s="263">
        <v>5658</v>
      </c>
      <c r="AA234" s="263">
        <v>6716</v>
      </c>
      <c r="AB234" s="263">
        <v>7335</v>
      </c>
      <c r="AC234" s="263">
        <v>7348</v>
      </c>
      <c r="AD234" s="263">
        <v>6057</v>
      </c>
      <c r="AF234" s="262">
        <f t="shared" si="58"/>
        <v>14863</v>
      </c>
      <c r="AG234" s="262">
        <f t="shared" si="59"/>
        <v>2341</v>
      </c>
      <c r="AH234" s="199">
        <f t="shared" si="60"/>
        <v>1872.8</v>
      </c>
      <c r="AI234" s="209">
        <f t="shared" si="54"/>
        <v>0.20000000000000007</v>
      </c>
      <c r="AJ234" s="199">
        <f t="shared" si="61"/>
        <v>1755.75</v>
      </c>
      <c r="AK234" s="209">
        <f t="shared" si="55"/>
        <v>0.25</v>
      </c>
      <c r="AM234" s="210" t="b">
        <f t="shared" si="62"/>
        <v>0</v>
      </c>
      <c r="AN234" s="210" t="b">
        <f t="shared" si="69"/>
        <v>0</v>
      </c>
      <c r="AO234" s="211">
        <f t="shared" si="63"/>
        <v>62</v>
      </c>
      <c r="AP234" s="222">
        <f t="shared" si="64"/>
        <v>74648</v>
      </c>
      <c r="AQ234" s="178">
        <v>205</v>
      </c>
      <c r="AR234" s="212">
        <v>0</v>
      </c>
      <c r="AS234" s="203">
        <f t="shared" si="56"/>
        <v>0</v>
      </c>
      <c r="AT234" s="178">
        <v>205</v>
      </c>
      <c r="AU234" s="217">
        <f t="shared" si="57"/>
        <v>1872.8</v>
      </c>
      <c r="AV234" s="217">
        <f t="shared" si="65"/>
        <v>0</v>
      </c>
      <c r="AW234" s="213">
        <v>0</v>
      </c>
      <c r="AY234" s="179">
        <v>200024</v>
      </c>
      <c r="AZ234" s="214" t="s">
        <v>568</v>
      </c>
      <c r="BA234" s="232">
        <v>2390</v>
      </c>
      <c r="BB234" s="266">
        <f t="shared" si="66"/>
        <v>2390</v>
      </c>
      <c r="BC234" s="215">
        <f t="shared" si="67"/>
        <v>454.1</v>
      </c>
      <c r="BD234" s="215">
        <f t="shared" si="68"/>
        <v>0</v>
      </c>
    </row>
    <row r="235" spans="1:56" s="181" customFormat="1" ht="18.75" customHeight="1">
      <c r="A235" s="178">
        <v>206</v>
      </c>
      <c r="B235" s="179" t="s">
        <v>156</v>
      </c>
      <c r="C235" s="178" t="s">
        <v>369</v>
      </c>
      <c r="D235" s="263">
        <v>37751</v>
      </c>
      <c r="E235" s="263">
        <v>43477</v>
      </c>
      <c r="F235" s="263">
        <v>37747</v>
      </c>
      <c r="G235" s="263">
        <v>18847</v>
      </c>
      <c r="H235" s="263">
        <v>37305</v>
      </c>
      <c r="I235" s="263">
        <v>75697</v>
      </c>
      <c r="J235" s="263">
        <v>54619</v>
      </c>
      <c r="K235" s="263">
        <v>52739</v>
      </c>
      <c r="L235" s="263">
        <v>55529</v>
      </c>
      <c r="M235" s="263">
        <v>33703</v>
      </c>
      <c r="N235" s="263">
        <v>2953</v>
      </c>
      <c r="O235" s="263">
        <v>43825</v>
      </c>
      <c r="P235" s="263">
        <v>62942</v>
      </c>
      <c r="Q235" s="263">
        <v>74753</v>
      </c>
      <c r="R235" s="263">
        <v>81316</v>
      </c>
      <c r="S235" s="263">
        <v>30561</v>
      </c>
      <c r="T235" s="263">
        <v>61082</v>
      </c>
      <c r="U235" s="263">
        <v>98764</v>
      </c>
      <c r="V235" s="263">
        <v>57904</v>
      </c>
      <c r="W235" s="263">
        <v>23213</v>
      </c>
      <c r="X235" s="263">
        <v>15475</v>
      </c>
      <c r="Y235" s="263">
        <v>11588</v>
      </c>
      <c r="Z235" s="263">
        <v>29260</v>
      </c>
      <c r="AA235" s="263">
        <v>39734</v>
      </c>
      <c r="AB235" s="263">
        <v>76336</v>
      </c>
      <c r="AC235" s="263">
        <v>76976</v>
      </c>
      <c r="AD235" s="263">
        <v>60284</v>
      </c>
      <c r="AF235" s="262">
        <f t="shared" si="58"/>
        <v>98764</v>
      </c>
      <c r="AG235" s="262">
        <f t="shared" si="59"/>
        <v>2953</v>
      </c>
      <c r="AH235" s="199">
        <f t="shared" si="60"/>
        <v>2362.4</v>
      </c>
      <c r="AI235" s="209">
        <f t="shared" si="54"/>
        <v>0.92990534967213601</v>
      </c>
      <c r="AJ235" s="199">
        <f t="shared" si="61"/>
        <v>2214.75</v>
      </c>
      <c r="AK235" s="209">
        <f t="shared" si="55"/>
        <v>0.93428626531762748</v>
      </c>
      <c r="AM235" s="210" t="b">
        <f t="shared" si="62"/>
        <v>0</v>
      </c>
      <c r="AN235" s="210" t="b">
        <f t="shared" si="69"/>
        <v>0</v>
      </c>
      <c r="AO235" s="211">
        <f t="shared" si="63"/>
        <v>62</v>
      </c>
      <c r="AP235" s="222">
        <f t="shared" si="64"/>
        <v>74648</v>
      </c>
      <c r="AQ235" s="178">
        <v>206</v>
      </c>
      <c r="AR235" s="212">
        <v>0</v>
      </c>
      <c r="AS235" s="203">
        <f t="shared" si="56"/>
        <v>0</v>
      </c>
      <c r="AT235" s="178">
        <v>206</v>
      </c>
      <c r="AU235" s="217">
        <f t="shared" si="57"/>
        <v>2362.4</v>
      </c>
      <c r="AV235" s="217">
        <f t="shared" si="65"/>
        <v>0</v>
      </c>
      <c r="AW235" s="213">
        <v>0</v>
      </c>
      <c r="AY235" s="179"/>
      <c r="AZ235" s="214"/>
      <c r="BA235" s="232">
        <v>25700</v>
      </c>
      <c r="BB235" s="266">
        <f t="shared" si="66"/>
        <v>25700</v>
      </c>
      <c r="BC235" s="215">
        <f t="shared" si="67"/>
        <v>4883</v>
      </c>
      <c r="BD235" s="215">
        <f t="shared" si="68"/>
        <v>0</v>
      </c>
    </row>
    <row r="236" spans="1:56" s="181" customFormat="1" ht="18.75" customHeight="1">
      <c r="A236" s="178">
        <v>207</v>
      </c>
      <c r="B236" s="179" t="s">
        <v>216</v>
      </c>
      <c r="C236" s="178" t="s">
        <v>369</v>
      </c>
      <c r="D236" s="263">
        <v>3084</v>
      </c>
      <c r="E236" s="263">
        <v>4697</v>
      </c>
      <c r="F236" s="263">
        <v>2885</v>
      </c>
      <c r="G236" s="263">
        <v>2266</v>
      </c>
      <c r="H236" s="263">
        <v>3121</v>
      </c>
      <c r="I236" s="263">
        <v>4486</v>
      </c>
      <c r="J236" s="263">
        <v>3251</v>
      </c>
      <c r="K236" s="263">
        <v>5388</v>
      </c>
      <c r="L236" s="263">
        <v>2861</v>
      </c>
      <c r="M236" s="263">
        <v>2575</v>
      </c>
      <c r="N236" s="263">
        <v>1570</v>
      </c>
      <c r="O236" s="263">
        <v>3770</v>
      </c>
      <c r="P236" s="263">
        <v>3837</v>
      </c>
      <c r="Q236" s="263">
        <v>4431</v>
      </c>
      <c r="R236" s="263">
        <v>3415</v>
      </c>
      <c r="S236" s="263">
        <v>3902</v>
      </c>
      <c r="T236" s="263">
        <v>4005</v>
      </c>
      <c r="U236" s="263">
        <v>5571</v>
      </c>
      <c r="V236" s="263">
        <v>3432</v>
      </c>
      <c r="W236" s="263">
        <v>3095</v>
      </c>
      <c r="X236" s="263">
        <v>3868</v>
      </c>
      <c r="Y236" s="263">
        <v>1692</v>
      </c>
      <c r="Z236" s="263">
        <v>3511</v>
      </c>
      <c r="AA236" s="263">
        <v>3519</v>
      </c>
      <c r="AB236" s="263">
        <v>4551</v>
      </c>
      <c r="AC236" s="263">
        <v>4561</v>
      </c>
      <c r="AD236" s="263">
        <v>3141</v>
      </c>
      <c r="AF236" s="262">
        <f t="shared" si="58"/>
        <v>5571</v>
      </c>
      <c r="AG236" s="262">
        <f t="shared" si="59"/>
        <v>1570</v>
      </c>
      <c r="AH236" s="199">
        <f t="shared" si="60"/>
        <v>1256</v>
      </c>
      <c r="AI236" s="209">
        <f t="shared" si="54"/>
        <v>0.51223300970873786</v>
      </c>
      <c r="AJ236" s="199">
        <f t="shared" si="61"/>
        <v>1177.5</v>
      </c>
      <c r="AK236" s="209">
        <f t="shared" si="55"/>
        <v>0.54271844660194168</v>
      </c>
      <c r="AM236" s="210" t="b">
        <f t="shared" si="62"/>
        <v>0</v>
      </c>
      <c r="AN236" s="210" t="b">
        <f t="shared" si="69"/>
        <v>0</v>
      </c>
      <c r="AO236" s="211">
        <f t="shared" si="63"/>
        <v>62</v>
      </c>
      <c r="AP236" s="222">
        <f t="shared" si="64"/>
        <v>74648</v>
      </c>
      <c r="AQ236" s="178">
        <v>207</v>
      </c>
      <c r="AR236" s="212">
        <v>0</v>
      </c>
      <c r="AS236" s="203">
        <f t="shared" si="56"/>
        <v>0</v>
      </c>
      <c r="AT236" s="178">
        <v>207</v>
      </c>
      <c r="AU236" s="217">
        <f t="shared" si="57"/>
        <v>1256</v>
      </c>
      <c r="AV236" s="217">
        <f t="shared" si="65"/>
        <v>0</v>
      </c>
      <c r="AW236" s="213">
        <v>0</v>
      </c>
      <c r="AY236" s="179">
        <v>380026</v>
      </c>
      <c r="AZ236" s="214" t="s">
        <v>569</v>
      </c>
      <c r="BA236" s="232">
        <v>1980</v>
      </c>
      <c r="BB236" s="266">
        <f t="shared" si="66"/>
        <v>1980</v>
      </c>
      <c r="BC236" s="215">
        <f t="shared" si="67"/>
        <v>376.2</v>
      </c>
      <c r="BD236" s="215">
        <f t="shared" si="68"/>
        <v>0</v>
      </c>
    </row>
    <row r="237" spans="1:56" s="181" customFormat="1" ht="18.75" customHeight="1">
      <c r="A237" s="178">
        <v>208</v>
      </c>
      <c r="B237" s="179" t="s">
        <v>424</v>
      </c>
      <c r="C237" s="178" t="s">
        <v>425</v>
      </c>
      <c r="D237" s="263">
        <v>38860</v>
      </c>
      <c r="E237" s="263">
        <v>18597</v>
      </c>
      <c r="F237" s="263">
        <v>2441</v>
      </c>
      <c r="G237" s="263">
        <v>8860</v>
      </c>
      <c r="H237" s="263">
        <v>38401</v>
      </c>
      <c r="I237" s="263">
        <v>10965</v>
      </c>
      <c r="J237" s="263">
        <v>5202</v>
      </c>
      <c r="K237" s="263">
        <v>23256</v>
      </c>
      <c r="L237" s="263">
        <v>49418</v>
      </c>
      <c r="M237" s="263">
        <v>2180</v>
      </c>
      <c r="N237" s="263">
        <v>5145</v>
      </c>
      <c r="O237" s="263">
        <v>5332</v>
      </c>
      <c r="P237" s="263">
        <v>4162</v>
      </c>
      <c r="Q237" s="263">
        <v>10829</v>
      </c>
      <c r="R237" s="263">
        <v>2667</v>
      </c>
      <c r="S237" s="263">
        <v>4942</v>
      </c>
      <c r="T237" s="263">
        <v>13590</v>
      </c>
      <c r="U237" s="263">
        <v>8401</v>
      </c>
      <c r="V237" s="263">
        <v>7521</v>
      </c>
      <c r="W237" s="263">
        <v>2704</v>
      </c>
      <c r="X237" s="263">
        <v>8054</v>
      </c>
      <c r="Y237" s="263">
        <v>5894</v>
      </c>
      <c r="Z237" s="263">
        <v>21458</v>
      </c>
      <c r="AA237" s="263">
        <v>5033</v>
      </c>
      <c r="AB237" s="263">
        <v>11080</v>
      </c>
      <c r="AC237" s="263">
        <v>11150</v>
      </c>
      <c r="AD237" s="263">
        <v>11115</v>
      </c>
      <c r="AF237" s="262">
        <f t="shared" si="58"/>
        <v>49418</v>
      </c>
      <c r="AG237" s="262">
        <f t="shared" si="59"/>
        <v>2180</v>
      </c>
      <c r="AH237" s="199">
        <f t="shared" si="60"/>
        <v>1744</v>
      </c>
      <c r="AI237" s="209">
        <f t="shared" si="54"/>
        <v>0.19999999999999996</v>
      </c>
      <c r="AJ237" s="199">
        <f t="shared" si="61"/>
        <v>1635</v>
      </c>
      <c r="AK237" s="209">
        <f t="shared" si="55"/>
        <v>0.25</v>
      </c>
      <c r="AM237" s="210" t="b">
        <f t="shared" si="62"/>
        <v>0</v>
      </c>
      <c r="AN237" s="210" t="b">
        <f t="shared" si="69"/>
        <v>0</v>
      </c>
      <c r="AO237" s="211">
        <f t="shared" si="63"/>
        <v>62</v>
      </c>
      <c r="AP237" s="222">
        <f t="shared" si="64"/>
        <v>74648</v>
      </c>
      <c r="AQ237" s="178">
        <v>208</v>
      </c>
      <c r="AR237" s="212">
        <v>0</v>
      </c>
      <c r="AS237" s="203">
        <f t="shared" si="56"/>
        <v>0</v>
      </c>
      <c r="AT237" s="178">
        <v>208</v>
      </c>
      <c r="AU237" s="217">
        <f t="shared" si="57"/>
        <v>1744</v>
      </c>
      <c r="AV237" s="217">
        <f t="shared" si="65"/>
        <v>0</v>
      </c>
      <c r="AW237" s="213">
        <v>0</v>
      </c>
      <c r="AY237" s="179">
        <v>360001</v>
      </c>
      <c r="AZ237" s="214" t="s">
        <v>570</v>
      </c>
      <c r="BA237" s="232">
        <v>20110</v>
      </c>
      <c r="BB237" s="266">
        <f t="shared" si="66"/>
        <v>20110</v>
      </c>
      <c r="BC237" s="215">
        <f t="shared" si="67"/>
        <v>3820.9</v>
      </c>
      <c r="BD237" s="215">
        <f t="shared" si="68"/>
        <v>0</v>
      </c>
    </row>
    <row r="238" spans="1:56" s="181" customFormat="1" ht="18.75" customHeight="1">
      <c r="A238" s="178">
        <v>209</v>
      </c>
      <c r="B238" s="179" t="s">
        <v>424</v>
      </c>
      <c r="C238" s="178" t="s">
        <v>369</v>
      </c>
      <c r="D238" s="263">
        <v>28514</v>
      </c>
      <c r="E238" s="263">
        <v>68144</v>
      </c>
      <c r="F238" s="263">
        <v>29290</v>
      </c>
      <c r="G238" s="263">
        <v>106326</v>
      </c>
      <c r="H238" s="263">
        <v>28854</v>
      </c>
      <c r="I238" s="263">
        <v>56488</v>
      </c>
      <c r="J238" s="263">
        <v>40314</v>
      </c>
      <c r="K238" s="263">
        <v>70411</v>
      </c>
      <c r="L238" s="263">
        <v>49418</v>
      </c>
      <c r="M238" s="263">
        <v>26152</v>
      </c>
      <c r="N238" s="263">
        <v>17615</v>
      </c>
      <c r="O238" s="263">
        <v>52538</v>
      </c>
      <c r="P238" s="263">
        <v>65023</v>
      </c>
      <c r="Q238" s="263">
        <v>55784</v>
      </c>
      <c r="R238" s="263">
        <v>64015</v>
      </c>
      <c r="S238" s="263">
        <v>69445</v>
      </c>
      <c r="T238" s="263">
        <v>54359</v>
      </c>
      <c r="U238" s="263">
        <v>50400</v>
      </c>
      <c r="V238" s="263">
        <v>35765</v>
      </c>
      <c r="W238" s="263">
        <v>64893</v>
      </c>
      <c r="X238" s="263">
        <v>55131</v>
      </c>
      <c r="Y238" s="263">
        <v>20069</v>
      </c>
      <c r="Z238" s="263">
        <v>42915</v>
      </c>
      <c r="AA238" s="263">
        <v>26699</v>
      </c>
      <c r="AB238" s="263">
        <v>57311</v>
      </c>
      <c r="AC238" s="263">
        <v>57442</v>
      </c>
      <c r="AD238" s="263">
        <v>44464</v>
      </c>
      <c r="AF238" s="262">
        <f t="shared" si="58"/>
        <v>106326</v>
      </c>
      <c r="AG238" s="262">
        <f t="shared" si="59"/>
        <v>17615</v>
      </c>
      <c r="AH238" s="199">
        <f t="shared" si="60"/>
        <v>14092</v>
      </c>
      <c r="AI238" s="209">
        <f t="shared" si="54"/>
        <v>0.46115019883756503</v>
      </c>
      <c r="AJ238" s="199">
        <f t="shared" si="61"/>
        <v>13211.25</v>
      </c>
      <c r="AK238" s="209">
        <f t="shared" si="55"/>
        <v>0.49482831141021721</v>
      </c>
      <c r="AM238" s="210" t="b">
        <f t="shared" si="62"/>
        <v>0</v>
      </c>
      <c r="AN238" s="210" t="b">
        <f t="shared" si="69"/>
        <v>0</v>
      </c>
      <c r="AO238" s="211">
        <f t="shared" si="63"/>
        <v>62</v>
      </c>
      <c r="AP238" s="222">
        <f t="shared" si="64"/>
        <v>74648</v>
      </c>
      <c r="AQ238" s="178">
        <v>209</v>
      </c>
      <c r="AR238" s="212">
        <v>0</v>
      </c>
      <c r="AS238" s="203">
        <f t="shared" si="56"/>
        <v>0</v>
      </c>
      <c r="AT238" s="178">
        <v>209</v>
      </c>
      <c r="AU238" s="217">
        <f t="shared" si="57"/>
        <v>14092</v>
      </c>
      <c r="AV238" s="217">
        <f t="shared" si="65"/>
        <v>0</v>
      </c>
      <c r="AW238" s="213">
        <v>0</v>
      </c>
      <c r="AY238" s="179">
        <v>360001</v>
      </c>
      <c r="AZ238" s="214" t="s">
        <v>570</v>
      </c>
      <c r="BA238" s="232">
        <v>20110</v>
      </c>
      <c r="BB238" s="266">
        <f t="shared" si="66"/>
        <v>20110</v>
      </c>
      <c r="BC238" s="215">
        <f t="shared" si="67"/>
        <v>3820.9</v>
      </c>
      <c r="BD238" s="215">
        <f t="shared" si="68"/>
        <v>0</v>
      </c>
    </row>
    <row r="239" spans="1:56" s="181" customFormat="1" ht="18.75" customHeight="1">
      <c r="A239" s="178">
        <v>210</v>
      </c>
      <c r="B239" s="179" t="s">
        <v>426</v>
      </c>
      <c r="C239" s="178" t="s">
        <v>425</v>
      </c>
      <c r="D239" s="263">
        <v>4543</v>
      </c>
      <c r="E239" s="263">
        <v>652</v>
      </c>
      <c r="F239" s="263">
        <v>732</v>
      </c>
      <c r="G239" s="263">
        <v>644</v>
      </c>
      <c r="H239" s="263">
        <v>4488</v>
      </c>
      <c r="I239" s="263">
        <v>1004</v>
      </c>
      <c r="J239" s="263">
        <v>910</v>
      </c>
      <c r="K239" s="263">
        <v>1535</v>
      </c>
      <c r="L239" s="263">
        <v>260</v>
      </c>
      <c r="M239" s="263">
        <v>436</v>
      </c>
      <c r="N239" s="263">
        <v>592</v>
      </c>
      <c r="O239" s="263">
        <v>781</v>
      </c>
      <c r="P239" s="263">
        <v>781</v>
      </c>
      <c r="Q239" s="263">
        <v>991</v>
      </c>
      <c r="R239" s="263">
        <v>510</v>
      </c>
      <c r="S239" s="263">
        <v>1821</v>
      </c>
      <c r="T239" s="263">
        <v>720</v>
      </c>
      <c r="U239" s="263">
        <v>830</v>
      </c>
      <c r="V239" s="263">
        <v>689</v>
      </c>
      <c r="W239" s="263">
        <v>373</v>
      </c>
      <c r="X239" s="263">
        <v>607</v>
      </c>
      <c r="Y239" s="263">
        <v>457</v>
      </c>
      <c r="Z239" s="263">
        <v>2731</v>
      </c>
      <c r="AA239" s="263">
        <v>587</v>
      </c>
      <c r="AB239" s="263">
        <v>1014</v>
      </c>
      <c r="AC239" s="263">
        <v>1020</v>
      </c>
      <c r="AD239" s="263">
        <v>1040</v>
      </c>
      <c r="AF239" s="262">
        <f t="shared" si="58"/>
        <v>4543</v>
      </c>
      <c r="AG239" s="262">
        <f t="shared" si="59"/>
        <v>260</v>
      </c>
      <c r="AH239" s="199">
        <f t="shared" si="60"/>
        <v>208</v>
      </c>
      <c r="AI239" s="209">
        <f t="shared" si="54"/>
        <v>0.52293577981651373</v>
      </c>
      <c r="AJ239" s="199">
        <f t="shared" si="61"/>
        <v>195</v>
      </c>
      <c r="AK239" s="209">
        <f t="shared" si="55"/>
        <v>0.55275229357798161</v>
      </c>
      <c r="AM239" s="210" t="b">
        <f t="shared" si="62"/>
        <v>0</v>
      </c>
      <c r="AN239" s="210" t="b">
        <f t="shared" si="69"/>
        <v>0</v>
      </c>
      <c r="AO239" s="211">
        <f t="shared" si="63"/>
        <v>62</v>
      </c>
      <c r="AP239" s="222">
        <f t="shared" si="64"/>
        <v>74648</v>
      </c>
      <c r="AQ239" s="178">
        <v>210</v>
      </c>
      <c r="AR239" s="212">
        <v>0</v>
      </c>
      <c r="AS239" s="203">
        <f t="shared" si="56"/>
        <v>0</v>
      </c>
      <c r="AT239" s="178">
        <v>210</v>
      </c>
      <c r="AU239" s="217">
        <f t="shared" si="57"/>
        <v>208</v>
      </c>
      <c r="AV239" s="217">
        <f t="shared" si="65"/>
        <v>0</v>
      </c>
      <c r="AW239" s="213">
        <v>0</v>
      </c>
      <c r="AY239" s="179">
        <v>360016</v>
      </c>
      <c r="AZ239" s="214" t="s">
        <v>571</v>
      </c>
      <c r="BA239" s="232">
        <v>2380</v>
      </c>
      <c r="BB239" s="266">
        <f t="shared" si="66"/>
        <v>2380</v>
      </c>
      <c r="BC239" s="215">
        <f t="shared" si="67"/>
        <v>452.2</v>
      </c>
      <c r="BD239" s="215">
        <f t="shared" si="68"/>
        <v>0</v>
      </c>
    </row>
    <row r="240" spans="1:56" s="181" customFormat="1" ht="18.75" customHeight="1">
      <c r="A240" s="178">
        <v>211</v>
      </c>
      <c r="B240" s="179" t="s">
        <v>426</v>
      </c>
      <c r="C240" s="178" t="s">
        <v>369</v>
      </c>
      <c r="D240" s="263">
        <v>3717</v>
      </c>
      <c r="E240" s="263">
        <v>3905</v>
      </c>
      <c r="F240" s="263">
        <v>2928</v>
      </c>
      <c r="G240" s="263">
        <v>3863</v>
      </c>
      <c r="H240" s="263">
        <v>3761</v>
      </c>
      <c r="I240" s="263">
        <v>3141</v>
      </c>
      <c r="J240" s="263">
        <v>3641</v>
      </c>
      <c r="K240" s="263">
        <v>4645</v>
      </c>
      <c r="L240" s="263">
        <v>2601</v>
      </c>
      <c r="M240" s="263">
        <v>2614</v>
      </c>
      <c r="N240" s="263">
        <v>1771</v>
      </c>
      <c r="O240" s="263">
        <v>4162</v>
      </c>
      <c r="P240" s="263">
        <v>4395</v>
      </c>
      <c r="Q240" s="263">
        <v>3102</v>
      </c>
      <c r="R240" s="263">
        <v>4903</v>
      </c>
      <c r="S240" s="263">
        <v>5591</v>
      </c>
      <c r="T240" s="263">
        <v>2875</v>
      </c>
      <c r="U240" s="263">
        <v>4978</v>
      </c>
      <c r="V240" s="263">
        <v>1989</v>
      </c>
      <c r="W240" s="263">
        <v>8973</v>
      </c>
      <c r="X240" s="263">
        <v>3639</v>
      </c>
      <c r="Y240" s="263">
        <v>3863</v>
      </c>
      <c r="Z240" s="263">
        <v>5462</v>
      </c>
      <c r="AA240" s="263">
        <v>3655</v>
      </c>
      <c r="AB240" s="263">
        <v>3185</v>
      </c>
      <c r="AC240" s="263">
        <v>7096</v>
      </c>
      <c r="AD240" s="263">
        <v>3765</v>
      </c>
      <c r="AF240" s="262">
        <f t="shared" si="58"/>
        <v>8973</v>
      </c>
      <c r="AG240" s="262">
        <f t="shared" si="59"/>
        <v>1771</v>
      </c>
      <c r="AH240" s="199">
        <f t="shared" si="60"/>
        <v>1416.8</v>
      </c>
      <c r="AI240" s="209">
        <f t="shared" si="54"/>
        <v>0.45799540933435345</v>
      </c>
      <c r="AJ240" s="199">
        <f t="shared" si="61"/>
        <v>1328.25</v>
      </c>
      <c r="AK240" s="209">
        <f t="shared" si="55"/>
        <v>0.49187069625095636</v>
      </c>
      <c r="AM240" s="210" t="b">
        <f t="shared" si="62"/>
        <v>0</v>
      </c>
      <c r="AN240" s="210" t="b">
        <f t="shared" si="69"/>
        <v>0</v>
      </c>
      <c r="AO240" s="211">
        <f t="shared" si="63"/>
        <v>62</v>
      </c>
      <c r="AP240" s="222">
        <f t="shared" si="64"/>
        <v>74648</v>
      </c>
      <c r="AQ240" s="178">
        <v>211</v>
      </c>
      <c r="AR240" s="212">
        <v>0</v>
      </c>
      <c r="AS240" s="203">
        <f t="shared" si="56"/>
        <v>0</v>
      </c>
      <c r="AT240" s="178">
        <v>211</v>
      </c>
      <c r="AU240" s="217">
        <f t="shared" si="57"/>
        <v>1416.8</v>
      </c>
      <c r="AV240" s="217">
        <f t="shared" si="65"/>
        <v>0</v>
      </c>
      <c r="AW240" s="213">
        <v>0</v>
      </c>
      <c r="AY240" s="179">
        <v>360016</v>
      </c>
      <c r="AZ240" s="214" t="s">
        <v>571</v>
      </c>
      <c r="BA240" s="232">
        <v>2380</v>
      </c>
      <c r="BB240" s="266">
        <f t="shared" si="66"/>
        <v>2380</v>
      </c>
      <c r="BC240" s="215">
        <f t="shared" si="67"/>
        <v>452.2</v>
      </c>
      <c r="BD240" s="215">
        <f t="shared" si="68"/>
        <v>0</v>
      </c>
    </row>
    <row r="241" spans="1:56" s="181" customFormat="1" ht="18.75" customHeight="1">
      <c r="A241" s="178">
        <v>212</v>
      </c>
      <c r="B241" s="179" t="s">
        <v>427</v>
      </c>
      <c r="C241" s="178" t="s">
        <v>425</v>
      </c>
      <c r="D241" s="263">
        <v>7020</v>
      </c>
      <c r="E241" s="263">
        <v>1136</v>
      </c>
      <c r="F241" s="263">
        <v>732</v>
      </c>
      <c r="G241" s="263">
        <v>386</v>
      </c>
      <c r="H241" s="263">
        <v>6937</v>
      </c>
      <c r="I241" s="263">
        <v>1388</v>
      </c>
      <c r="J241" s="263">
        <v>1040</v>
      </c>
      <c r="K241" s="263">
        <v>4601</v>
      </c>
      <c r="L241" s="263">
        <v>260</v>
      </c>
      <c r="M241" s="263">
        <v>436</v>
      </c>
      <c r="N241" s="263">
        <v>537</v>
      </c>
      <c r="O241" s="263">
        <v>1170</v>
      </c>
      <c r="P241" s="263">
        <v>781</v>
      </c>
      <c r="Q241" s="263">
        <v>1371</v>
      </c>
      <c r="R241" s="263">
        <v>546</v>
      </c>
      <c r="S241" s="263">
        <v>5462</v>
      </c>
      <c r="T241" s="263">
        <v>894</v>
      </c>
      <c r="U241" s="263">
        <v>1314</v>
      </c>
      <c r="V241" s="263">
        <v>952</v>
      </c>
      <c r="W241" s="263">
        <v>585</v>
      </c>
      <c r="X241" s="263">
        <v>705</v>
      </c>
      <c r="Y241" s="263">
        <v>644</v>
      </c>
      <c r="Z241" s="263">
        <v>3414</v>
      </c>
      <c r="AA241" s="263">
        <v>639</v>
      </c>
      <c r="AB241" s="263">
        <v>1404</v>
      </c>
      <c r="AC241" s="263">
        <v>1411</v>
      </c>
      <c r="AD241" s="263">
        <v>1177</v>
      </c>
      <c r="AF241" s="262">
        <f t="shared" si="58"/>
        <v>7020</v>
      </c>
      <c r="AG241" s="262">
        <f t="shared" si="59"/>
        <v>260</v>
      </c>
      <c r="AH241" s="199">
        <f t="shared" si="60"/>
        <v>208</v>
      </c>
      <c r="AI241" s="209">
        <f t="shared" si="54"/>
        <v>0.52293577981651373</v>
      </c>
      <c r="AJ241" s="199">
        <f t="shared" si="61"/>
        <v>195</v>
      </c>
      <c r="AK241" s="209">
        <f t="shared" si="55"/>
        <v>0.55275229357798161</v>
      </c>
      <c r="AM241" s="210" t="b">
        <f t="shared" si="62"/>
        <v>0</v>
      </c>
      <c r="AN241" s="210" t="b">
        <f t="shared" si="69"/>
        <v>0</v>
      </c>
      <c r="AO241" s="211">
        <f t="shared" si="63"/>
        <v>62</v>
      </c>
      <c r="AP241" s="222">
        <f t="shared" si="64"/>
        <v>74648</v>
      </c>
      <c r="AQ241" s="178">
        <v>212</v>
      </c>
      <c r="AR241" s="212">
        <v>0</v>
      </c>
      <c r="AS241" s="203">
        <f t="shared" si="56"/>
        <v>0</v>
      </c>
      <c r="AT241" s="178">
        <v>212</v>
      </c>
      <c r="AU241" s="217">
        <f t="shared" si="57"/>
        <v>208</v>
      </c>
      <c r="AV241" s="217">
        <f t="shared" si="65"/>
        <v>0</v>
      </c>
      <c r="AW241" s="213">
        <v>0</v>
      </c>
      <c r="AY241" s="179">
        <v>360016</v>
      </c>
      <c r="AZ241" s="214" t="s">
        <v>571</v>
      </c>
      <c r="BA241" s="232">
        <v>2380</v>
      </c>
      <c r="BB241" s="266">
        <f t="shared" si="66"/>
        <v>2380</v>
      </c>
      <c r="BC241" s="215">
        <f t="shared" si="67"/>
        <v>452.2</v>
      </c>
      <c r="BD241" s="215">
        <f t="shared" si="68"/>
        <v>0</v>
      </c>
    </row>
    <row r="242" spans="1:56" s="181" customFormat="1" ht="18.75" customHeight="1">
      <c r="A242" s="178">
        <v>213</v>
      </c>
      <c r="B242" s="179" t="s">
        <v>427</v>
      </c>
      <c r="C242" s="178" t="s">
        <v>369</v>
      </c>
      <c r="D242" s="263">
        <v>3717</v>
      </c>
      <c r="E242" s="263">
        <v>6814</v>
      </c>
      <c r="F242" s="263">
        <v>2928</v>
      </c>
      <c r="G242" s="263">
        <v>3863</v>
      </c>
      <c r="H242" s="263">
        <v>3761</v>
      </c>
      <c r="I242" s="263">
        <v>5876</v>
      </c>
      <c r="J242" s="263">
        <v>4681</v>
      </c>
      <c r="K242" s="263">
        <v>13934</v>
      </c>
      <c r="L242" s="263">
        <v>3251</v>
      </c>
      <c r="M242" s="263">
        <v>2614</v>
      </c>
      <c r="N242" s="263">
        <v>2655</v>
      </c>
      <c r="O242" s="263">
        <v>6762</v>
      </c>
      <c r="P242" s="263">
        <v>5449</v>
      </c>
      <c r="Q242" s="263">
        <v>5805</v>
      </c>
      <c r="R242" s="263">
        <v>5243</v>
      </c>
      <c r="S242" s="263">
        <v>9233</v>
      </c>
      <c r="T242" s="263">
        <v>3577</v>
      </c>
      <c r="U242" s="263">
        <v>7878</v>
      </c>
      <c r="V242" s="263">
        <v>3721</v>
      </c>
      <c r="W242" s="263">
        <v>14045</v>
      </c>
      <c r="X242" s="263">
        <v>4231</v>
      </c>
      <c r="Y242" s="263">
        <v>3010</v>
      </c>
      <c r="Z242" s="263">
        <v>6827</v>
      </c>
      <c r="AA242" s="263">
        <v>4551</v>
      </c>
      <c r="AB242" s="263">
        <v>5944</v>
      </c>
      <c r="AC242" s="263">
        <v>5975</v>
      </c>
      <c r="AD242" s="263">
        <v>4705</v>
      </c>
      <c r="AF242" s="262">
        <f t="shared" si="58"/>
        <v>14045</v>
      </c>
      <c r="AG242" s="262">
        <f t="shared" si="59"/>
        <v>2614</v>
      </c>
      <c r="AH242" s="199">
        <f t="shared" si="60"/>
        <v>2091.1999999999998</v>
      </c>
      <c r="AI242" s="209">
        <f t="shared" si="54"/>
        <v>0.20000000000000007</v>
      </c>
      <c r="AJ242" s="199">
        <f t="shared" si="61"/>
        <v>1960.5</v>
      </c>
      <c r="AK242" s="209">
        <f t="shared" si="55"/>
        <v>0.25</v>
      </c>
      <c r="AM242" s="210" t="b">
        <f t="shared" si="62"/>
        <v>0</v>
      </c>
      <c r="AN242" s="210" t="b">
        <f t="shared" si="69"/>
        <v>0</v>
      </c>
      <c r="AO242" s="211">
        <f t="shared" si="63"/>
        <v>62</v>
      </c>
      <c r="AP242" s="222">
        <f t="shared" si="64"/>
        <v>74648</v>
      </c>
      <c r="AQ242" s="178">
        <v>213</v>
      </c>
      <c r="AR242" s="212">
        <v>0</v>
      </c>
      <c r="AS242" s="203">
        <f t="shared" si="56"/>
        <v>0</v>
      </c>
      <c r="AT242" s="178">
        <v>213</v>
      </c>
      <c r="AU242" s="217">
        <f t="shared" si="57"/>
        <v>2091.1999999999998</v>
      </c>
      <c r="AV242" s="217">
        <f t="shared" si="65"/>
        <v>0</v>
      </c>
      <c r="AW242" s="213">
        <v>0</v>
      </c>
      <c r="AY242" s="179">
        <v>360016</v>
      </c>
      <c r="AZ242" s="214" t="s">
        <v>571</v>
      </c>
      <c r="BA242" s="232">
        <v>2380</v>
      </c>
      <c r="BB242" s="266">
        <f t="shared" si="66"/>
        <v>2380</v>
      </c>
      <c r="BC242" s="215">
        <f t="shared" si="67"/>
        <v>452.2</v>
      </c>
      <c r="BD242" s="215">
        <f t="shared" si="68"/>
        <v>0</v>
      </c>
    </row>
    <row r="243" spans="1:56" s="181" customFormat="1" ht="18.75" customHeight="1">
      <c r="A243" s="178">
        <v>214</v>
      </c>
      <c r="B243" s="179" t="s">
        <v>428</v>
      </c>
      <c r="C243" s="178" t="s">
        <v>369</v>
      </c>
      <c r="D243" s="263">
        <v>2625</v>
      </c>
      <c r="E243" s="263">
        <v>3123</v>
      </c>
      <c r="F243" s="263">
        <v>2534</v>
      </c>
      <c r="G243" s="263">
        <v>5889</v>
      </c>
      <c r="H243" s="263">
        <v>2593</v>
      </c>
      <c r="I243" s="263">
        <v>4975</v>
      </c>
      <c r="J243" s="263">
        <v>4031</v>
      </c>
      <c r="K243" s="263">
        <v>13878</v>
      </c>
      <c r="L243" s="263">
        <v>4253</v>
      </c>
      <c r="M243" s="263">
        <v>2263</v>
      </c>
      <c r="N243" s="263">
        <v>3452</v>
      </c>
      <c r="O243" s="263">
        <v>4811</v>
      </c>
      <c r="P243" s="263">
        <v>5176</v>
      </c>
      <c r="Q243" s="263">
        <v>4914</v>
      </c>
      <c r="R243" s="263">
        <v>4257</v>
      </c>
      <c r="S243" s="263">
        <v>4422</v>
      </c>
      <c r="T243" s="263">
        <v>4679</v>
      </c>
      <c r="U243" s="263">
        <v>5805</v>
      </c>
      <c r="V243" s="263">
        <v>3150</v>
      </c>
      <c r="W243" s="263">
        <v>5591</v>
      </c>
      <c r="X243" s="263">
        <v>4256</v>
      </c>
      <c r="Y243" s="263">
        <v>4448</v>
      </c>
      <c r="Z243" s="263">
        <v>6827</v>
      </c>
      <c r="AA243" s="263">
        <v>2684</v>
      </c>
      <c r="AB243" s="263">
        <v>5019</v>
      </c>
      <c r="AC243" s="263">
        <v>8869</v>
      </c>
      <c r="AD243" s="263">
        <v>4070</v>
      </c>
      <c r="AF243" s="262">
        <f t="shared" si="58"/>
        <v>13878</v>
      </c>
      <c r="AG243" s="262">
        <f t="shared" si="59"/>
        <v>2263</v>
      </c>
      <c r="AH243" s="199">
        <f t="shared" si="60"/>
        <v>1810.4</v>
      </c>
      <c r="AI243" s="209">
        <f t="shared" si="54"/>
        <v>0.19999999999999996</v>
      </c>
      <c r="AJ243" s="199">
        <f t="shared" si="61"/>
        <v>1697.25</v>
      </c>
      <c r="AK243" s="209">
        <f t="shared" si="55"/>
        <v>0.25</v>
      </c>
      <c r="AM243" s="210" t="b">
        <f t="shared" si="62"/>
        <v>0</v>
      </c>
      <c r="AN243" s="210" t="b">
        <f t="shared" si="69"/>
        <v>0</v>
      </c>
      <c r="AO243" s="211">
        <f t="shared" si="63"/>
        <v>62</v>
      </c>
      <c r="AP243" s="222">
        <f t="shared" si="64"/>
        <v>74648</v>
      </c>
      <c r="AQ243" s="178">
        <v>214</v>
      </c>
      <c r="AR243" s="212">
        <v>0</v>
      </c>
      <c r="AS243" s="203">
        <f t="shared" si="56"/>
        <v>0</v>
      </c>
      <c r="AT243" s="178">
        <v>214</v>
      </c>
      <c r="AU243" s="217">
        <f t="shared" si="57"/>
        <v>1810.4</v>
      </c>
      <c r="AV243" s="217">
        <f t="shared" si="65"/>
        <v>0</v>
      </c>
      <c r="AW243" s="213">
        <v>0</v>
      </c>
      <c r="AY243" s="179">
        <v>360006</v>
      </c>
      <c r="AZ243" s="214" t="s">
        <v>572</v>
      </c>
      <c r="BA243" s="232">
        <v>1740</v>
      </c>
      <c r="BB243" s="266">
        <f t="shared" si="66"/>
        <v>1740</v>
      </c>
      <c r="BC243" s="215">
        <f t="shared" si="67"/>
        <v>330.6</v>
      </c>
      <c r="BD243" s="215">
        <f t="shared" si="68"/>
        <v>0</v>
      </c>
    </row>
    <row r="244" spans="1:56" s="181" customFormat="1" ht="18.75" customHeight="1">
      <c r="A244" s="178">
        <v>215</v>
      </c>
      <c r="B244" s="179" t="s">
        <v>429</v>
      </c>
      <c r="C244" s="178" t="s">
        <v>369</v>
      </c>
      <c r="D244" s="263">
        <v>2593</v>
      </c>
      <c r="E244" s="263">
        <v>3123</v>
      </c>
      <c r="F244" s="263">
        <v>2534</v>
      </c>
      <c r="G244" s="263">
        <v>5889</v>
      </c>
      <c r="H244" s="263">
        <v>2625</v>
      </c>
      <c r="I244" s="263">
        <v>5628</v>
      </c>
      <c r="J244" s="263">
        <v>4031</v>
      </c>
      <c r="K244" s="263">
        <v>14305</v>
      </c>
      <c r="L244" s="263">
        <v>4487</v>
      </c>
      <c r="M244" s="263">
        <v>2263</v>
      </c>
      <c r="N244" s="263">
        <v>4718</v>
      </c>
      <c r="O244" s="263">
        <v>4811</v>
      </c>
      <c r="P244" s="263">
        <v>5176</v>
      </c>
      <c r="Q244" s="263">
        <v>5559</v>
      </c>
      <c r="R244" s="263">
        <v>4257</v>
      </c>
      <c r="S244" s="263">
        <v>4422</v>
      </c>
      <c r="T244" s="263">
        <v>4871</v>
      </c>
      <c r="U244" s="263">
        <v>5805</v>
      </c>
      <c r="V244" s="263">
        <v>3564</v>
      </c>
      <c r="W244" s="263">
        <v>5591</v>
      </c>
      <c r="X244" s="263">
        <v>4256</v>
      </c>
      <c r="Y244" s="263">
        <v>4448</v>
      </c>
      <c r="Z244" s="263">
        <v>6827</v>
      </c>
      <c r="AA244" s="263">
        <v>2684</v>
      </c>
      <c r="AB244" s="263">
        <v>5683</v>
      </c>
      <c r="AC244" s="263">
        <v>8869</v>
      </c>
      <c r="AD244" s="263">
        <v>4011</v>
      </c>
      <c r="AF244" s="262">
        <f t="shared" si="58"/>
        <v>14305</v>
      </c>
      <c r="AG244" s="262">
        <f t="shared" si="59"/>
        <v>2263</v>
      </c>
      <c r="AH244" s="199">
        <f t="shared" si="60"/>
        <v>1810.4</v>
      </c>
      <c r="AI244" s="209">
        <f t="shared" si="54"/>
        <v>0.19999999999999996</v>
      </c>
      <c r="AJ244" s="199">
        <f t="shared" si="61"/>
        <v>1697.25</v>
      </c>
      <c r="AK244" s="209">
        <f t="shared" si="55"/>
        <v>0.25</v>
      </c>
      <c r="AM244" s="210" t="b">
        <f t="shared" si="62"/>
        <v>0</v>
      </c>
      <c r="AN244" s="210" t="b">
        <f t="shared" si="69"/>
        <v>0</v>
      </c>
      <c r="AO244" s="211">
        <f t="shared" si="63"/>
        <v>62</v>
      </c>
      <c r="AP244" s="222">
        <f t="shared" si="64"/>
        <v>74648</v>
      </c>
      <c r="AQ244" s="178">
        <v>215</v>
      </c>
      <c r="AR244" s="212">
        <v>0</v>
      </c>
      <c r="AS244" s="203">
        <f t="shared" si="56"/>
        <v>0</v>
      </c>
      <c r="AT244" s="178">
        <v>215</v>
      </c>
      <c r="AU244" s="217">
        <f t="shared" si="57"/>
        <v>1810.4</v>
      </c>
      <c r="AV244" s="217">
        <f t="shared" si="65"/>
        <v>0</v>
      </c>
      <c r="AW244" s="213">
        <v>0</v>
      </c>
      <c r="AY244" s="179">
        <v>360008</v>
      </c>
      <c r="AZ244" s="214" t="s">
        <v>573</v>
      </c>
      <c r="BA244" s="232">
        <v>1740</v>
      </c>
      <c r="BB244" s="266">
        <f t="shared" si="66"/>
        <v>1740</v>
      </c>
      <c r="BC244" s="215">
        <f t="shared" si="67"/>
        <v>330.6</v>
      </c>
      <c r="BD244" s="215">
        <f t="shared" si="68"/>
        <v>0</v>
      </c>
    </row>
    <row r="245" spans="1:56" s="181" customFormat="1" ht="18.75" customHeight="1">
      <c r="A245" s="178">
        <v>216</v>
      </c>
      <c r="B245" s="179" t="s">
        <v>430</v>
      </c>
      <c r="C245" s="178" t="s">
        <v>369</v>
      </c>
      <c r="D245" s="263">
        <v>3498</v>
      </c>
      <c r="E245" s="263">
        <v>3123</v>
      </c>
      <c r="F245" s="263">
        <v>6685</v>
      </c>
      <c r="G245" s="263">
        <v>6425</v>
      </c>
      <c r="H245" s="263">
        <v>3457</v>
      </c>
      <c r="I245" s="263">
        <v>8138</v>
      </c>
      <c r="J245" s="263">
        <v>6502</v>
      </c>
      <c r="K245" s="263">
        <v>69195</v>
      </c>
      <c r="L245" s="263">
        <v>4487</v>
      </c>
      <c r="M245" s="263">
        <v>5969</v>
      </c>
      <c r="N245" s="263">
        <v>1328</v>
      </c>
      <c r="O245" s="263">
        <v>6112</v>
      </c>
      <c r="P245" s="263">
        <v>5865</v>
      </c>
      <c r="Q245" s="263">
        <v>8037</v>
      </c>
      <c r="R245" s="263">
        <v>8019</v>
      </c>
      <c r="S245" s="263">
        <v>34462</v>
      </c>
      <c r="T245" s="263">
        <v>6566</v>
      </c>
      <c r="U245" s="263">
        <v>7739</v>
      </c>
      <c r="V245" s="263">
        <v>5153</v>
      </c>
      <c r="W245" s="263">
        <v>5591</v>
      </c>
      <c r="X245" s="263">
        <v>6345</v>
      </c>
      <c r="Y245" s="263">
        <v>4698</v>
      </c>
      <c r="Z245" s="263">
        <v>6827</v>
      </c>
      <c r="AA245" s="263">
        <v>4253</v>
      </c>
      <c r="AB245" s="263">
        <v>8206</v>
      </c>
      <c r="AC245" s="263">
        <v>8276</v>
      </c>
      <c r="AD245" s="263">
        <v>7108</v>
      </c>
      <c r="AF245" s="262">
        <f t="shared" si="58"/>
        <v>69195</v>
      </c>
      <c r="AG245" s="262">
        <f t="shared" si="59"/>
        <v>1328</v>
      </c>
      <c r="AH245" s="199">
        <f t="shared" si="60"/>
        <v>1062.4000000000001</v>
      </c>
      <c r="AI245" s="209">
        <f t="shared" si="54"/>
        <v>0.82201373764449659</v>
      </c>
      <c r="AJ245" s="199">
        <f t="shared" si="61"/>
        <v>996</v>
      </c>
      <c r="AK245" s="209">
        <f t="shared" si="55"/>
        <v>0.83313787904171555</v>
      </c>
      <c r="AM245" s="210" t="b">
        <f t="shared" si="62"/>
        <v>0</v>
      </c>
      <c r="AN245" s="210" t="b">
        <f t="shared" si="69"/>
        <v>0</v>
      </c>
      <c r="AO245" s="211">
        <f t="shared" si="63"/>
        <v>62</v>
      </c>
      <c r="AP245" s="222">
        <f t="shared" si="64"/>
        <v>74648</v>
      </c>
      <c r="AQ245" s="178">
        <v>216</v>
      </c>
      <c r="AR245" s="212">
        <v>0</v>
      </c>
      <c r="AS245" s="203">
        <f t="shared" si="56"/>
        <v>0</v>
      </c>
      <c r="AT245" s="178">
        <v>216</v>
      </c>
      <c r="AU245" s="217">
        <f t="shared" si="57"/>
        <v>1062.4000000000001</v>
      </c>
      <c r="AV245" s="217">
        <f t="shared" si="65"/>
        <v>0</v>
      </c>
      <c r="AW245" s="213">
        <v>0</v>
      </c>
      <c r="AY245" s="179">
        <v>360007</v>
      </c>
      <c r="AZ245" s="214" t="s">
        <v>574</v>
      </c>
      <c r="BA245" s="232">
        <v>1740</v>
      </c>
      <c r="BB245" s="266">
        <f t="shared" si="66"/>
        <v>1740</v>
      </c>
      <c r="BC245" s="215">
        <f t="shared" si="67"/>
        <v>330.6</v>
      </c>
      <c r="BD245" s="215">
        <f t="shared" si="68"/>
        <v>0</v>
      </c>
    </row>
    <row r="246" spans="1:56" s="181" customFormat="1" ht="18.75" customHeight="1">
      <c r="A246" s="178">
        <v>217</v>
      </c>
      <c r="B246" s="179" t="s">
        <v>431</v>
      </c>
      <c r="C246" s="178" t="s">
        <v>369</v>
      </c>
      <c r="D246" s="263">
        <v>1726</v>
      </c>
      <c r="E246" s="263">
        <v>2414</v>
      </c>
      <c r="F246" s="263">
        <v>1835</v>
      </c>
      <c r="G246" s="263">
        <v>4739</v>
      </c>
      <c r="H246" s="263">
        <v>1747</v>
      </c>
      <c r="I246" s="263">
        <v>4607</v>
      </c>
      <c r="J246" s="263">
        <v>3511</v>
      </c>
      <c r="K246" s="263">
        <v>7431</v>
      </c>
      <c r="L246" s="263">
        <v>4487</v>
      </c>
      <c r="M246" s="263">
        <v>1638</v>
      </c>
      <c r="N246" s="263">
        <v>3452</v>
      </c>
      <c r="O246" s="263">
        <v>2601</v>
      </c>
      <c r="P246" s="263">
        <v>4149</v>
      </c>
      <c r="Q246" s="263">
        <v>4550</v>
      </c>
      <c r="R246" s="263">
        <v>3795</v>
      </c>
      <c r="S246" s="263">
        <v>4811</v>
      </c>
      <c r="T246" s="263">
        <v>3450</v>
      </c>
      <c r="U246" s="263">
        <v>4836</v>
      </c>
      <c r="V246" s="263">
        <v>2916</v>
      </c>
      <c r="W246" s="263">
        <v>3902</v>
      </c>
      <c r="X246" s="263">
        <v>3774</v>
      </c>
      <c r="Y246" s="263">
        <v>3745</v>
      </c>
      <c r="Z246" s="263">
        <v>4877</v>
      </c>
      <c r="AA246" s="263">
        <v>1943</v>
      </c>
      <c r="AB246" s="263">
        <v>4669</v>
      </c>
      <c r="AC246" s="263">
        <v>4686</v>
      </c>
      <c r="AD246" s="263">
        <v>3517</v>
      </c>
      <c r="AF246" s="262">
        <f t="shared" si="58"/>
        <v>7431</v>
      </c>
      <c r="AG246" s="262">
        <f t="shared" si="59"/>
        <v>1638</v>
      </c>
      <c r="AH246" s="199">
        <f t="shared" si="60"/>
        <v>1310.4000000000001</v>
      </c>
      <c r="AI246" s="209">
        <f t="shared" si="54"/>
        <v>0.19999999999999996</v>
      </c>
      <c r="AJ246" s="199">
        <f t="shared" si="61"/>
        <v>1228.5</v>
      </c>
      <c r="AK246" s="209">
        <f t="shared" si="55"/>
        <v>0.25</v>
      </c>
      <c r="AM246" s="210" t="b">
        <f t="shared" si="62"/>
        <v>0</v>
      </c>
      <c r="AN246" s="210" t="b">
        <f t="shared" si="69"/>
        <v>0</v>
      </c>
      <c r="AO246" s="211">
        <f t="shared" si="63"/>
        <v>62</v>
      </c>
      <c r="AP246" s="222">
        <f t="shared" si="64"/>
        <v>74648</v>
      </c>
      <c r="AQ246" s="178">
        <v>217</v>
      </c>
      <c r="AR246" s="212">
        <v>0</v>
      </c>
      <c r="AS246" s="203">
        <f t="shared" si="56"/>
        <v>0</v>
      </c>
      <c r="AT246" s="178">
        <v>217</v>
      </c>
      <c r="AU246" s="217">
        <f t="shared" si="57"/>
        <v>1310.4000000000001</v>
      </c>
      <c r="AV246" s="217">
        <f t="shared" si="65"/>
        <v>0</v>
      </c>
      <c r="AW246" s="213">
        <v>0</v>
      </c>
      <c r="AY246" s="179">
        <v>360005</v>
      </c>
      <c r="AZ246" s="214" t="s">
        <v>575</v>
      </c>
      <c r="BA246" s="232">
        <v>1260</v>
      </c>
      <c r="BB246" s="266">
        <f t="shared" si="66"/>
        <v>1260</v>
      </c>
      <c r="BC246" s="215">
        <f t="shared" si="67"/>
        <v>239.4</v>
      </c>
      <c r="BD246" s="215">
        <f t="shared" si="68"/>
        <v>0</v>
      </c>
    </row>
    <row r="247" spans="1:56" s="181" customFormat="1" ht="18.75" customHeight="1">
      <c r="A247" s="178">
        <v>218</v>
      </c>
      <c r="B247" s="179" t="s">
        <v>432</v>
      </c>
      <c r="C247" s="178" t="s">
        <v>425</v>
      </c>
      <c r="D247" s="263">
        <v>17136</v>
      </c>
      <c r="E247" s="263">
        <v>2253</v>
      </c>
      <c r="F247" s="263">
        <v>1396</v>
      </c>
      <c r="G247" s="263">
        <v>3066</v>
      </c>
      <c r="H247" s="263">
        <v>16934</v>
      </c>
      <c r="I247" s="263">
        <v>5042</v>
      </c>
      <c r="J247" s="263">
        <v>4291</v>
      </c>
      <c r="K247" s="263">
        <v>30006</v>
      </c>
      <c r="L247" s="263">
        <v>781</v>
      </c>
      <c r="M247" s="263">
        <v>2493</v>
      </c>
      <c r="N247" s="263">
        <v>2814</v>
      </c>
      <c r="O247" s="263">
        <v>2470</v>
      </c>
      <c r="P247" s="263">
        <v>3303</v>
      </c>
      <c r="Q247" s="263">
        <v>4979</v>
      </c>
      <c r="R247" s="263">
        <v>1886</v>
      </c>
      <c r="S247" s="263">
        <v>5983</v>
      </c>
      <c r="T247" s="263">
        <v>4113</v>
      </c>
      <c r="U247" s="263">
        <v>3868</v>
      </c>
      <c r="V247" s="263">
        <v>3458</v>
      </c>
      <c r="W247" s="263">
        <v>833</v>
      </c>
      <c r="X247" s="263">
        <v>6738</v>
      </c>
      <c r="Y247" s="263">
        <v>1875</v>
      </c>
      <c r="Z247" s="263">
        <v>11705</v>
      </c>
      <c r="AA247" s="263">
        <v>2349</v>
      </c>
      <c r="AB247" s="263">
        <v>5084</v>
      </c>
      <c r="AC247" s="263">
        <v>5127</v>
      </c>
      <c r="AD247" s="263">
        <v>4361</v>
      </c>
      <c r="AF247" s="262">
        <f t="shared" si="58"/>
        <v>30006</v>
      </c>
      <c r="AG247" s="262">
        <f t="shared" si="59"/>
        <v>781</v>
      </c>
      <c r="AH247" s="199">
        <f t="shared" si="60"/>
        <v>624.79999999999995</v>
      </c>
      <c r="AI247" s="209">
        <f t="shared" si="54"/>
        <v>0.74937825912555156</v>
      </c>
      <c r="AJ247" s="199">
        <f t="shared" si="61"/>
        <v>585.75</v>
      </c>
      <c r="AK247" s="209">
        <f t="shared" si="55"/>
        <v>0.7650421179302046</v>
      </c>
      <c r="AM247" s="210" t="b">
        <f t="shared" si="62"/>
        <v>0</v>
      </c>
      <c r="AN247" s="210" t="b">
        <f t="shared" si="69"/>
        <v>0</v>
      </c>
      <c r="AO247" s="211">
        <f t="shared" si="63"/>
        <v>62</v>
      </c>
      <c r="AP247" s="222">
        <f t="shared" si="64"/>
        <v>74648</v>
      </c>
      <c r="AQ247" s="178">
        <v>218</v>
      </c>
      <c r="AR247" s="212">
        <v>0</v>
      </c>
      <c r="AS247" s="203">
        <f t="shared" si="56"/>
        <v>0</v>
      </c>
      <c r="AT247" s="178">
        <v>218</v>
      </c>
      <c r="AU247" s="217">
        <f t="shared" si="57"/>
        <v>624.79999999999995</v>
      </c>
      <c r="AV247" s="217">
        <f t="shared" si="65"/>
        <v>0</v>
      </c>
      <c r="AW247" s="213">
        <v>0</v>
      </c>
      <c r="AY247" s="179"/>
      <c r="AZ247" s="214"/>
      <c r="BA247" s="232">
        <v>10250</v>
      </c>
      <c r="BB247" s="266">
        <f t="shared" si="66"/>
        <v>10250</v>
      </c>
      <c r="BC247" s="215">
        <f t="shared" si="67"/>
        <v>1947.5</v>
      </c>
      <c r="BD247" s="215">
        <f t="shared" si="68"/>
        <v>0</v>
      </c>
    </row>
    <row r="248" spans="1:56" s="181" customFormat="1" ht="18.75" customHeight="1">
      <c r="A248" s="178">
        <v>219</v>
      </c>
      <c r="B248" s="179" t="s">
        <v>432</v>
      </c>
      <c r="C248" s="178" t="s">
        <v>369</v>
      </c>
      <c r="D248" s="263">
        <v>17136</v>
      </c>
      <c r="E248" s="263">
        <v>18029</v>
      </c>
      <c r="F248" s="263">
        <v>16750</v>
      </c>
      <c r="G248" s="263">
        <v>30669</v>
      </c>
      <c r="H248" s="263">
        <v>16934</v>
      </c>
      <c r="I248" s="263">
        <v>25995</v>
      </c>
      <c r="J248" s="263">
        <v>18207</v>
      </c>
      <c r="K248" s="263">
        <v>90845</v>
      </c>
      <c r="L248" s="263">
        <v>8713</v>
      </c>
      <c r="M248" s="263">
        <v>14955</v>
      </c>
      <c r="N248" s="263">
        <v>7967</v>
      </c>
      <c r="O248" s="263">
        <v>17426</v>
      </c>
      <c r="P248" s="263">
        <v>20677</v>
      </c>
      <c r="Q248" s="263">
        <v>25671</v>
      </c>
      <c r="R248" s="263">
        <v>27172</v>
      </c>
      <c r="S248" s="263">
        <v>19117</v>
      </c>
      <c r="T248" s="263">
        <v>16451</v>
      </c>
      <c r="U248" s="263">
        <v>23213</v>
      </c>
      <c r="V248" s="263">
        <v>16459</v>
      </c>
      <c r="W248" s="263">
        <v>20027</v>
      </c>
      <c r="X248" s="263">
        <v>40430</v>
      </c>
      <c r="Y248" s="263">
        <v>22706</v>
      </c>
      <c r="Z248" s="263">
        <v>23409</v>
      </c>
      <c r="AA248" s="263">
        <v>18095</v>
      </c>
      <c r="AB248" s="263">
        <v>26413</v>
      </c>
      <c r="AC248" s="263">
        <v>26435</v>
      </c>
      <c r="AD248" s="263">
        <v>18713</v>
      </c>
      <c r="AF248" s="262">
        <f t="shared" si="58"/>
        <v>90845</v>
      </c>
      <c r="AG248" s="262">
        <f t="shared" si="59"/>
        <v>7967</v>
      </c>
      <c r="AH248" s="199">
        <f t="shared" si="60"/>
        <v>6373.6</v>
      </c>
      <c r="AI248" s="209">
        <f t="shared" si="54"/>
        <v>0.57381477766633227</v>
      </c>
      <c r="AJ248" s="199">
        <f t="shared" si="61"/>
        <v>5975.25</v>
      </c>
      <c r="AK248" s="209">
        <f t="shared" si="55"/>
        <v>0.60045135406218653</v>
      </c>
      <c r="AM248" s="210" t="b">
        <f t="shared" si="62"/>
        <v>0</v>
      </c>
      <c r="AN248" s="210" t="b">
        <f t="shared" si="69"/>
        <v>0</v>
      </c>
      <c r="AO248" s="211">
        <f t="shared" si="63"/>
        <v>62</v>
      </c>
      <c r="AP248" s="222">
        <f t="shared" si="64"/>
        <v>74648</v>
      </c>
      <c r="AQ248" s="178">
        <v>219</v>
      </c>
      <c r="AR248" s="212">
        <v>0</v>
      </c>
      <c r="AS248" s="203">
        <f t="shared" si="56"/>
        <v>0</v>
      </c>
      <c r="AT248" s="178">
        <v>219</v>
      </c>
      <c r="AU248" s="217">
        <f t="shared" si="57"/>
        <v>6373.6</v>
      </c>
      <c r="AV248" s="217">
        <f t="shared" si="65"/>
        <v>0</v>
      </c>
      <c r="AW248" s="213">
        <v>0</v>
      </c>
      <c r="AY248" s="179"/>
      <c r="AZ248" s="214"/>
      <c r="BA248" s="232">
        <v>10250</v>
      </c>
      <c r="BB248" s="266">
        <f t="shared" si="66"/>
        <v>10250</v>
      </c>
      <c r="BC248" s="215">
        <f t="shared" si="67"/>
        <v>1947.5</v>
      </c>
      <c r="BD248" s="215">
        <f t="shared" si="68"/>
        <v>0</v>
      </c>
    </row>
    <row r="249" spans="1:56" s="181" customFormat="1" ht="18.75" customHeight="1">
      <c r="A249" s="178">
        <v>220</v>
      </c>
      <c r="B249" s="179" t="s">
        <v>433</v>
      </c>
      <c r="C249" s="178" t="s">
        <v>425</v>
      </c>
      <c r="D249" s="263">
        <v>9618</v>
      </c>
      <c r="E249" s="263">
        <v>1437</v>
      </c>
      <c r="F249" s="263">
        <v>1031</v>
      </c>
      <c r="G249" s="263">
        <v>2526</v>
      </c>
      <c r="H249" s="263">
        <v>9505</v>
      </c>
      <c r="I249" s="263">
        <v>4108</v>
      </c>
      <c r="J249" s="263">
        <v>3381</v>
      </c>
      <c r="K249" s="263">
        <v>18961</v>
      </c>
      <c r="L249" s="263">
        <v>781</v>
      </c>
      <c r="M249" s="263">
        <v>1843</v>
      </c>
      <c r="N249" s="263">
        <v>2268</v>
      </c>
      <c r="O249" s="263">
        <v>2341</v>
      </c>
      <c r="P249" s="263">
        <v>2731</v>
      </c>
      <c r="Q249" s="263">
        <v>4057</v>
      </c>
      <c r="R249" s="263">
        <v>1187</v>
      </c>
      <c r="S249" s="263">
        <v>5591</v>
      </c>
      <c r="T249" s="263">
        <v>3040</v>
      </c>
      <c r="U249" s="263">
        <v>2742</v>
      </c>
      <c r="V249" s="263">
        <v>2817</v>
      </c>
      <c r="W249" s="263">
        <v>666</v>
      </c>
      <c r="X249" s="263">
        <v>5771</v>
      </c>
      <c r="Y249" s="263">
        <v>1458</v>
      </c>
      <c r="Z249" s="263">
        <v>9753</v>
      </c>
      <c r="AA249" s="263">
        <v>2181</v>
      </c>
      <c r="AB249" s="263">
        <v>4162</v>
      </c>
      <c r="AC249" s="263">
        <v>4176</v>
      </c>
      <c r="AD249" s="263">
        <v>3498</v>
      </c>
      <c r="AF249" s="262">
        <f t="shared" si="58"/>
        <v>18961</v>
      </c>
      <c r="AG249" s="262">
        <f t="shared" si="59"/>
        <v>666</v>
      </c>
      <c r="AH249" s="199">
        <f t="shared" si="60"/>
        <v>532.79999999999995</v>
      </c>
      <c r="AI249" s="209">
        <f t="shared" si="54"/>
        <v>0.71090613130765057</v>
      </c>
      <c r="AJ249" s="199">
        <f t="shared" si="61"/>
        <v>499.5</v>
      </c>
      <c r="AK249" s="209">
        <f t="shared" si="55"/>
        <v>0.72897449810092241</v>
      </c>
      <c r="AM249" s="210" t="b">
        <f t="shared" si="62"/>
        <v>0</v>
      </c>
      <c r="AN249" s="210" t="b">
        <f t="shared" si="69"/>
        <v>0</v>
      </c>
      <c r="AO249" s="211">
        <f t="shared" si="63"/>
        <v>62</v>
      </c>
      <c r="AP249" s="222">
        <f t="shared" si="64"/>
        <v>74648</v>
      </c>
      <c r="AQ249" s="178">
        <v>220</v>
      </c>
      <c r="AR249" s="212">
        <v>0</v>
      </c>
      <c r="AS249" s="203">
        <f t="shared" si="56"/>
        <v>0</v>
      </c>
      <c r="AT249" s="178">
        <v>220</v>
      </c>
      <c r="AU249" s="217">
        <f t="shared" si="57"/>
        <v>532.79999999999995</v>
      </c>
      <c r="AV249" s="217">
        <f t="shared" si="65"/>
        <v>0</v>
      </c>
      <c r="AW249" s="213">
        <v>0</v>
      </c>
      <c r="AY249" s="179"/>
      <c r="AZ249" s="214"/>
      <c r="BA249" s="232">
        <v>6460</v>
      </c>
      <c r="BB249" s="266">
        <f t="shared" si="66"/>
        <v>6460</v>
      </c>
      <c r="BC249" s="215">
        <f t="shared" si="67"/>
        <v>1227.4000000000001</v>
      </c>
      <c r="BD249" s="215">
        <f t="shared" si="68"/>
        <v>0</v>
      </c>
    </row>
    <row r="250" spans="1:56" s="181" customFormat="1" ht="18.75" customHeight="1">
      <c r="A250" s="178">
        <v>221</v>
      </c>
      <c r="B250" s="179" t="s">
        <v>433</v>
      </c>
      <c r="C250" s="178" t="s">
        <v>369</v>
      </c>
      <c r="D250" s="263">
        <v>9618</v>
      </c>
      <c r="E250" s="263">
        <v>11499</v>
      </c>
      <c r="F250" s="263">
        <v>12380</v>
      </c>
      <c r="G250" s="263">
        <v>25256</v>
      </c>
      <c r="H250" s="263">
        <v>9505</v>
      </c>
      <c r="I250" s="263">
        <v>21750</v>
      </c>
      <c r="J250" s="263">
        <v>14305</v>
      </c>
      <c r="K250" s="263">
        <v>57407</v>
      </c>
      <c r="L250" s="263">
        <v>9364</v>
      </c>
      <c r="M250" s="263">
        <v>11053</v>
      </c>
      <c r="N250" s="263">
        <v>6196</v>
      </c>
      <c r="O250" s="263">
        <v>14826</v>
      </c>
      <c r="P250" s="263">
        <v>16256</v>
      </c>
      <c r="Q250" s="263">
        <v>21480</v>
      </c>
      <c r="R250" s="263">
        <v>17089</v>
      </c>
      <c r="S250" s="263">
        <v>14175</v>
      </c>
      <c r="T250" s="263">
        <v>12160</v>
      </c>
      <c r="U250" s="263">
        <v>16443</v>
      </c>
      <c r="V250" s="263">
        <v>13772</v>
      </c>
      <c r="W250" s="263">
        <v>15996</v>
      </c>
      <c r="X250" s="263">
        <v>34626</v>
      </c>
      <c r="Y250" s="263">
        <v>17322</v>
      </c>
      <c r="Z250" s="263">
        <v>19507</v>
      </c>
      <c r="AA250" s="263">
        <v>11753</v>
      </c>
      <c r="AB250" s="263">
        <v>21991</v>
      </c>
      <c r="AC250" s="263">
        <v>22116</v>
      </c>
      <c r="AD250" s="263">
        <v>15307</v>
      </c>
      <c r="AF250" s="262">
        <f t="shared" si="58"/>
        <v>57407</v>
      </c>
      <c r="AG250" s="262">
        <f t="shared" si="59"/>
        <v>6196</v>
      </c>
      <c r="AH250" s="199">
        <f t="shared" si="60"/>
        <v>4956.8</v>
      </c>
      <c r="AI250" s="209">
        <f t="shared" si="54"/>
        <v>0.55154256762869802</v>
      </c>
      <c r="AJ250" s="199">
        <f t="shared" si="61"/>
        <v>4647</v>
      </c>
      <c r="AK250" s="209">
        <f t="shared" si="55"/>
        <v>0.57957115715190444</v>
      </c>
      <c r="AM250" s="210" t="b">
        <f t="shared" si="62"/>
        <v>0</v>
      </c>
      <c r="AN250" s="210" t="b">
        <f t="shared" si="69"/>
        <v>0</v>
      </c>
      <c r="AO250" s="211">
        <f t="shared" si="63"/>
        <v>62</v>
      </c>
      <c r="AP250" s="222">
        <f t="shared" si="64"/>
        <v>74648</v>
      </c>
      <c r="AQ250" s="178">
        <v>221</v>
      </c>
      <c r="AR250" s="212">
        <v>0</v>
      </c>
      <c r="AS250" s="203">
        <f t="shared" si="56"/>
        <v>0</v>
      </c>
      <c r="AT250" s="178">
        <v>221</v>
      </c>
      <c r="AU250" s="217">
        <f t="shared" si="57"/>
        <v>4956.8</v>
      </c>
      <c r="AV250" s="217">
        <f t="shared" si="65"/>
        <v>0</v>
      </c>
      <c r="AW250" s="213">
        <v>0</v>
      </c>
      <c r="AY250" s="179"/>
      <c r="AZ250" s="214"/>
      <c r="BA250" s="232">
        <v>6460</v>
      </c>
      <c r="BB250" s="266">
        <f t="shared" si="66"/>
        <v>6460</v>
      </c>
      <c r="BC250" s="215">
        <f t="shared" si="67"/>
        <v>1227.4000000000001</v>
      </c>
      <c r="BD250" s="215">
        <f t="shared" si="68"/>
        <v>0</v>
      </c>
    </row>
    <row r="251" spans="1:56" s="181" customFormat="1" ht="18.75" customHeight="1">
      <c r="A251" s="178">
        <v>222</v>
      </c>
      <c r="B251" s="179" t="s">
        <v>434</v>
      </c>
      <c r="C251" s="178" t="s">
        <v>425</v>
      </c>
      <c r="D251" s="263">
        <v>8395</v>
      </c>
      <c r="E251" s="263">
        <v>1577</v>
      </c>
      <c r="F251" s="263">
        <v>789</v>
      </c>
      <c r="G251" s="263">
        <v>1193</v>
      </c>
      <c r="H251" s="263">
        <v>8296</v>
      </c>
      <c r="I251" s="263">
        <v>3012</v>
      </c>
      <c r="J251" s="263">
        <v>2470</v>
      </c>
      <c r="K251" s="263">
        <v>30006</v>
      </c>
      <c r="L251" s="263">
        <v>781</v>
      </c>
      <c r="M251" s="263">
        <v>1409</v>
      </c>
      <c r="N251" s="263">
        <v>1538</v>
      </c>
      <c r="O251" s="263">
        <v>1950</v>
      </c>
      <c r="P251" s="263">
        <v>2238</v>
      </c>
      <c r="Q251" s="263">
        <v>2974</v>
      </c>
      <c r="R251" s="263">
        <v>694</v>
      </c>
      <c r="S251" s="263">
        <v>4291</v>
      </c>
      <c r="T251" s="263">
        <v>2575</v>
      </c>
      <c r="U251" s="263">
        <v>2192</v>
      </c>
      <c r="V251" s="263">
        <v>2066</v>
      </c>
      <c r="W251" s="263">
        <v>573</v>
      </c>
      <c r="X251" s="263">
        <v>2644</v>
      </c>
      <c r="Y251" s="263">
        <v>1275</v>
      </c>
      <c r="Z251" s="263">
        <v>6827</v>
      </c>
      <c r="AA251" s="263">
        <v>1845</v>
      </c>
      <c r="AB251" s="263">
        <v>3056</v>
      </c>
      <c r="AC251" s="263">
        <v>3062</v>
      </c>
      <c r="AD251" s="263">
        <v>2480</v>
      </c>
      <c r="AF251" s="262">
        <f t="shared" si="58"/>
        <v>30006</v>
      </c>
      <c r="AG251" s="262">
        <f t="shared" si="59"/>
        <v>573</v>
      </c>
      <c r="AH251" s="199">
        <f t="shared" si="60"/>
        <v>458.4</v>
      </c>
      <c r="AI251" s="209">
        <f t="shared" si="54"/>
        <v>0.67466288147622433</v>
      </c>
      <c r="AJ251" s="199">
        <f t="shared" si="61"/>
        <v>429.75</v>
      </c>
      <c r="AK251" s="209">
        <f t="shared" si="55"/>
        <v>0.69499645138396027</v>
      </c>
      <c r="AM251" s="210" t="b">
        <f t="shared" si="62"/>
        <v>0</v>
      </c>
      <c r="AN251" s="210" t="b">
        <f t="shared" si="69"/>
        <v>0</v>
      </c>
      <c r="AO251" s="211">
        <f t="shared" si="63"/>
        <v>62</v>
      </c>
      <c r="AP251" s="222">
        <f t="shared" si="64"/>
        <v>74648</v>
      </c>
      <c r="AQ251" s="178">
        <v>222</v>
      </c>
      <c r="AR251" s="212">
        <v>0</v>
      </c>
      <c r="AS251" s="203">
        <f t="shared" si="56"/>
        <v>0</v>
      </c>
      <c r="AT251" s="178">
        <v>222</v>
      </c>
      <c r="AU251" s="217">
        <f t="shared" si="57"/>
        <v>458.4</v>
      </c>
      <c r="AV251" s="217">
        <f t="shared" si="65"/>
        <v>0</v>
      </c>
      <c r="AW251" s="213">
        <v>0</v>
      </c>
      <c r="AY251" s="179"/>
      <c r="AZ251" s="214"/>
      <c r="BA251" s="232">
        <v>6460</v>
      </c>
      <c r="BB251" s="266">
        <f t="shared" si="66"/>
        <v>6460</v>
      </c>
      <c r="BC251" s="215">
        <f t="shared" si="67"/>
        <v>1227.4000000000001</v>
      </c>
      <c r="BD251" s="215">
        <f t="shared" si="68"/>
        <v>0</v>
      </c>
    </row>
    <row r="252" spans="1:56" s="181" customFormat="1" ht="18.75" customHeight="1">
      <c r="A252" s="178">
        <v>223</v>
      </c>
      <c r="B252" s="179" t="s">
        <v>434</v>
      </c>
      <c r="C252" s="178" t="s">
        <v>369</v>
      </c>
      <c r="D252" s="263">
        <v>8395</v>
      </c>
      <c r="E252" s="263">
        <v>12621</v>
      </c>
      <c r="F252" s="263">
        <v>9467</v>
      </c>
      <c r="G252" s="263">
        <v>11943</v>
      </c>
      <c r="H252" s="263">
        <v>8296</v>
      </c>
      <c r="I252" s="263">
        <v>14678</v>
      </c>
      <c r="J252" s="263">
        <v>9103</v>
      </c>
      <c r="K252" s="263">
        <v>36970</v>
      </c>
      <c r="L252" s="263">
        <v>10143</v>
      </c>
      <c r="M252" s="263">
        <v>8453</v>
      </c>
      <c r="N252" s="263">
        <v>6196</v>
      </c>
      <c r="O252" s="263">
        <v>12224</v>
      </c>
      <c r="P252" s="263">
        <v>12745</v>
      </c>
      <c r="Q252" s="263">
        <v>14494</v>
      </c>
      <c r="R252" s="263">
        <v>9997</v>
      </c>
      <c r="S252" s="263">
        <v>11313</v>
      </c>
      <c r="T252" s="263">
        <v>10299</v>
      </c>
      <c r="U252" s="263">
        <v>13154</v>
      </c>
      <c r="V252" s="263">
        <v>9293</v>
      </c>
      <c r="W252" s="263">
        <v>13785</v>
      </c>
      <c r="X252" s="263">
        <v>15862</v>
      </c>
      <c r="Y252" s="263">
        <v>9949</v>
      </c>
      <c r="Z252" s="263">
        <v>13655</v>
      </c>
      <c r="AA252" s="263">
        <v>9200</v>
      </c>
      <c r="AB252" s="263">
        <v>14826</v>
      </c>
      <c r="AC252" s="263">
        <v>14926</v>
      </c>
      <c r="AD252" s="263">
        <v>9859</v>
      </c>
      <c r="AF252" s="262">
        <f t="shared" si="58"/>
        <v>36970</v>
      </c>
      <c r="AG252" s="262">
        <f t="shared" si="59"/>
        <v>6196</v>
      </c>
      <c r="AH252" s="199">
        <f t="shared" si="60"/>
        <v>4956.8</v>
      </c>
      <c r="AI252" s="209">
        <f t="shared" si="54"/>
        <v>0.41360463740683784</v>
      </c>
      <c r="AJ252" s="199">
        <f t="shared" si="61"/>
        <v>4647</v>
      </c>
      <c r="AK252" s="209">
        <f t="shared" si="55"/>
        <v>0.45025434756891047</v>
      </c>
      <c r="AM252" s="210" t="b">
        <f t="shared" si="62"/>
        <v>0</v>
      </c>
      <c r="AN252" s="210" t="b">
        <f t="shared" si="69"/>
        <v>0</v>
      </c>
      <c r="AO252" s="211">
        <f t="shared" si="63"/>
        <v>62</v>
      </c>
      <c r="AP252" s="222">
        <f t="shared" si="64"/>
        <v>74648</v>
      </c>
      <c r="AQ252" s="178">
        <v>223</v>
      </c>
      <c r="AR252" s="212">
        <v>0</v>
      </c>
      <c r="AS252" s="203">
        <f t="shared" si="56"/>
        <v>0</v>
      </c>
      <c r="AT252" s="178">
        <v>223</v>
      </c>
      <c r="AU252" s="217">
        <f t="shared" si="57"/>
        <v>4956.8</v>
      </c>
      <c r="AV252" s="217">
        <f t="shared" si="65"/>
        <v>0</v>
      </c>
      <c r="AW252" s="213">
        <v>0</v>
      </c>
      <c r="AY252" s="179"/>
      <c r="AZ252" s="214"/>
      <c r="BA252" s="232">
        <v>6460</v>
      </c>
      <c r="BB252" s="266">
        <f t="shared" si="66"/>
        <v>6460</v>
      </c>
      <c r="BC252" s="215">
        <f t="shared" si="67"/>
        <v>1227.4000000000001</v>
      </c>
      <c r="BD252" s="215">
        <f t="shared" si="68"/>
        <v>0</v>
      </c>
    </row>
    <row r="253" spans="1:56" s="181" customFormat="1" ht="18.75" customHeight="1">
      <c r="A253" s="178">
        <v>224</v>
      </c>
      <c r="B253" s="179" t="s">
        <v>435</v>
      </c>
      <c r="C253" s="178" t="s">
        <v>425</v>
      </c>
      <c r="D253" s="263">
        <v>9618</v>
      </c>
      <c r="E253" s="263">
        <v>1763</v>
      </c>
      <c r="F253" s="263">
        <v>789</v>
      </c>
      <c r="G253" s="263">
        <v>2394</v>
      </c>
      <c r="H253" s="263">
        <v>9505</v>
      </c>
      <c r="I253" s="263">
        <v>3847</v>
      </c>
      <c r="J253" s="263">
        <v>3381</v>
      </c>
      <c r="K253" s="263">
        <v>15893</v>
      </c>
      <c r="L253" s="263">
        <v>781</v>
      </c>
      <c r="M253" s="263">
        <v>1409</v>
      </c>
      <c r="N253" s="263">
        <v>1174</v>
      </c>
      <c r="O253" s="263">
        <v>1950</v>
      </c>
      <c r="P253" s="263">
        <v>2861</v>
      </c>
      <c r="Q253" s="263">
        <v>3799</v>
      </c>
      <c r="R253" s="263">
        <v>1481</v>
      </c>
      <c r="S253" s="263">
        <v>4942</v>
      </c>
      <c r="T253" s="263">
        <v>2431</v>
      </c>
      <c r="U253" s="263">
        <v>2742</v>
      </c>
      <c r="V253" s="263">
        <v>2637</v>
      </c>
      <c r="W253" s="263">
        <v>697</v>
      </c>
      <c r="X253" s="263">
        <v>3515</v>
      </c>
      <c r="Y253" s="263">
        <v>1873</v>
      </c>
      <c r="Z253" s="263">
        <v>11705</v>
      </c>
      <c r="AA253" s="263">
        <v>1845</v>
      </c>
      <c r="AB253" s="263">
        <v>3902</v>
      </c>
      <c r="AC253" s="263">
        <v>3912</v>
      </c>
      <c r="AD253" s="263">
        <v>3485</v>
      </c>
      <c r="AF253" s="262">
        <f t="shared" si="58"/>
        <v>15893</v>
      </c>
      <c r="AG253" s="262">
        <f t="shared" si="59"/>
        <v>697</v>
      </c>
      <c r="AH253" s="199">
        <f t="shared" si="60"/>
        <v>557.6</v>
      </c>
      <c r="AI253" s="209">
        <f t="shared" si="54"/>
        <v>0.60425833924769345</v>
      </c>
      <c r="AJ253" s="199">
        <f t="shared" si="61"/>
        <v>522.75</v>
      </c>
      <c r="AK253" s="209">
        <f t="shared" si="55"/>
        <v>0.62899219304471254</v>
      </c>
      <c r="AM253" s="210" t="b">
        <f t="shared" si="62"/>
        <v>0</v>
      </c>
      <c r="AN253" s="210" t="b">
        <f t="shared" si="69"/>
        <v>0</v>
      </c>
      <c r="AO253" s="211">
        <f t="shared" si="63"/>
        <v>62</v>
      </c>
      <c r="AP253" s="222">
        <f t="shared" si="64"/>
        <v>74648</v>
      </c>
      <c r="AQ253" s="178">
        <v>224</v>
      </c>
      <c r="AR253" s="212">
        <v>0</v>
      </c>
      <c r="AS253" s="203">
        <f t="shared" si="56"/>
        <v>0</v>
      </c>
      <c r="AT253" s="178">
        <v>224</v>
      </c>
      <c r="AU253" s="217">
        <f t="shared" si="57"/>
        <v>557.6</v>
      </c>
      <c r="AV253" s="217">
        <f t="shared" si="65"/>
        <v>0</v>
      </c>
      <c r="AW253" s="213">
        <v>0</v>
      </c>
      <c r="AY253" s="179"/>
      <c r="AZ253" s="214"/>
      <c r="BA253" s="232">
        <v>8400</v>
      </c>
      <c r="BB253" s="266">
        <f t="shared" si="66"/>
        <v>8400</v>
      </c>
      <c r="BC253" s="215">
        <f t="shared" si="67"/>
        <v>1596</v>
      </c>
      <c r="BD253" s="215">
        <f t="shared" si="68"/>
        <v>0</v>
      </c>
    </row>
    <row r="254" spans="1:56" s="181" customFormat="1" ht="18.75" customHeight="1">
      <c r="A254" s="178">
        <v>225</v>
      </c>
      <c r="B254" s="179" t="s">
        <v>435</v>
      </c>
      <c r="C254" s="178" t="s">
        <v>369</v>
      </c>
      <c r="D254" s="263">
        <v>9618</v>
      </c>
      <c r="E254" s="263">
        <v>14112</v>
      </c>
      <c r="F254" s="263">
        <v>9467</v>
      </c>
      <c r="G254" s="263">
        <v>23944</v>
      </c>
      <c r="H254" s="263">
        <v>9505</v>
      </c>
      <c r="I254" s="263">
        <v>21855</v>
      </c>
      <c r="J254" s="263">
        <v>14305</v>
      </c>
      <c r="K254" s="263">
        <v>48116</v>
      </c>
      <c r="L254" s="263">
        <v>10664</v>
      </c>
      <c r="M254" s="263">
        <v>8453</v>
      </c>
      <c r="N254" s="263">
        <v>6195</v>
      </c>
      <c r="O254" s="263">
        <v>12224</v>
      </c>
      <c r="P254" s="263">
        <v>9364</v>
      </c>
      <c r="Q254" s="263">
        <v>21582</v>
      </c>
      <c r="R254" s="263">
        <v>21327</v>
      </c>
      <c r="S254" s="263">
        <v>13134</v>
      </c>
      <c r="T254" s="263">
        <v>9727</v>
      </c>
      <c r="U254" s="263">
        <v>16443</v>
      </c>
      <c r="V254" s="263">
        <v>13837</v>
      </c>
      <c r="W254" s="263">
        <v>16775</v>
      </c>
      <c r="X254" s="263">
        <v>21085</v>
      </c>
      <c r="Y254" s="263">
        <v>15566</v>
      </c>
      <c r="Z254" s="263">
        <v>23409</v>
      </c>
      <c r="AA254" s="263">
        <v>10030</v>
      </c>
      <c r="AB254" s="263">
        <v>22212</v>
      </c>
      <c r="AC254" s="263">
        <v>22224</v>
      </c>
      <c r="AD254" s="263">
        <v>15436</v>
      </c>
      <c r="AF254" s="262">
        <f t="shared" si="58"/>
        <v>48116</v>
      </c>
      <c r="AG254" s="262">
        <f t="shared" si="59"/>
        <v>6195</v>
      </c>
      <c r="AH254" s="199">
        <f t="shared" si="60"/>
        <v>4956</v>
      </c>
      <c r="AI254" s="209">
        <f t="shared" si="54"/>
        <v>0.41369927836271148</v>
      </c>
      <c r="AJ254" s="199">
        <f t="shared" si="61"/>
        <v>4646.25</v>
      </c>
      <c r="AK254" s="209">
        <f t="shared" si="55"/>
        <v>0.45034307346504199</v>
      </c>
      <c r="AM254" s="210" t="b">
        <f t="shared" si="62"/>
        <v>0</v>
      </c>
      <c r="AN254" s="210" t="b">
        <f t="shared" si="69"/>
        <v>0</v>
      </c>
      <c r="AO254" s="211">
        <f t="shared" si="63"/>
        <v>62</v>
      </c>
      <c r="AP254" s="222">
        <f t="shared" si="64"/>
        <v>74648</v>
      </c>
      <c r="AQ254" s="178">
        <v>225</v>
      </c>
      <c r="AR254" s="212">
        <v>0</v>
      </c>
      <c r="AS254" s="203">
        <f t="shared" si="56"/>
        <v>0</v>
      </c>
      <c r="AT254" s="178">
        <v>225</v>
      </c>
      <c r="AU254" s="217">
        <f t="shared" si="57"/>
        <v>4956</v>
      </c>
      <c r="AV254" s="217">
        <f t="shared" si="65"/>
        <v>0</v>
      </c>
      <c r="AW254" s="213">
        <v>0</v>
      </c>
      <c r="AY254" s="179"/>
      <c r="AZ254" s="214"/>
      <c r="BA254" s="232">
        <v>8400</v>
      </c>
      <c r="BB254" s="266">
        <f t="shared" si="66"/>
        <v>8400</v>
      </c>
      <c r="BC254" s="215">
        <f t="shared" si="67"/>
        <v>1596</v>
      </c>
      <c r="BD254" s="215">
        <f t="shared" si="68"/>
        <v>0</v>
      </c>
    </row>
    <row r="255" spans="1:56" s="181" customFormat="1" ht="18.75" customHeight="1">
      <c r="A255" s="178">
        <v>226</v>
      </c>
      <c r="B255" s="179" t="s">
        <v>436</v>
      </c>
      <c r="C255" s="178" t="s">
        <v>425</v>
      </c>
      <c r="D255" s="263">
        <v>12767</v>
      </c>
      <c r="E255" s="263">
        <v>3535</v>
      </c>
      <c r="F255" s="263">
        <v>1031</v>
      </c>
      <c r="G255" s="263">
        <v>2394</v>
      </c>
      <c r="H255" s="263">
        <v>12616</v>
      </c>
      <c r="I255" s="263">
        <v>4278</v>
      </c>
      <c r="J255" s="263">
        <v>3902</v>
      </c>
      <c r="K255" s="263">
        <v>22030</v>
      </c>
      <c r="L255" s="263">
        <v>781</v>
      </c>
      <c r="M255" s="263">
        <v>1843</v>
      </c>
      <c r="N255" s="263">
        <v>2814</v>
      </c>
      <c r="O255" s="263">
        <v>2601</v>
      </c>
      <c r="P255" s="263">
        <v>3056</v>
      </c>
      <c r="Q255" s="263">
        <v>4224</v>
      </c>
      <c r="R255" s="263">
        <v>1623</v>
      </c>
      <c r="S255" s="263">
        <v>5591</v>
      </c>
      <c r="T255" s="263">
        <v>3040</v>
      </c>
      <c r="U255" s="263">
        <v>2742</v>
      </c>
      <c r="V255" s="263">
        <v>2935</v>
      </c>
      <c r="W255" s="263">
        <v>878</v>
      </c>
      <c r="X255" s="263">
        <v>4836</v>
      </c>
      <c r="Y255" s="263">
        <v>2048</v>
      </c>
      <c r="Z255" s="263">
        <v>11705</v>
      </c>
      <c r="AA255" s="263">
        <v>2012</v>
      </c>
      <c r="AB255" s="263">
        <v>4318</v>
      </c>
      <c r="AC255" s="263">
        <v>4350</v>
      </c>
      <c r="AD255" s="263">
        <v>3965</v>
      </c>
      <c r="AF255" s="262">
        <f t="shared" si="58"/>
        <v>22030</v>
      </c>
      <c r="AG255" s="262">
        <f t="shared" si="59"/>
        <v>781</v>
      </c>
      <c r="AH255" s="199">
        <f t="shared" si="60"/>
        <v>624.79999999999995</v>
      </c>
      <c r="AI255" s="209">
        <f t="shared" si="54"/>
        <v>0.66098752034725994</v>
      </c>
      <c r="AJ255" s="199">
        <f t="shared" si="61"/>
        <v>585.75</v>
      </c>
      <c r="AK255" s="209">
        <f t="shared" si="55"/>
        <v>0.68217580032555614</v>
      </c>
      <c r="AM255" s="210" t="b">
        <f t="shared" si="62"/>
        <v>0</v>
      </c>
      <c r="AN255" s="210" t="b">
        <f t="shared" si="69"/>
        <v>0</v>
      </c>
      <c r="AO255" s="211">
        <f t="shared" si="63"/>
        <v>62</v>
      </c>
      <c r="AP255" s="222">
        <f t="shared" si="64"/>
        <v>74648</v>
      </c>
      <c r="AQ255" s="178">
        <v>226</v>
      </c>
      <c r="AR255" s="212">
        <v>0</v>
      </c>
      <c r="AS255" s="203">
        <f t="shared" si="56"/>
        <v>0</v>
      </c>
      <c r="AT255" s="178">
        <v>226</v>
      </c>
      <c r="AU255" s="217">
        <f t="shared" si="57"/>
        <v>624.79999999999995</v>
      </c>
      <c r="AV255" s="217">
        <f t="shared" si="65"/>
        <v>0</v>
      </c>
      <c r="AW255" s="213">
        <v>0</v>
      </c>
      <c r="AY255" s="179"/>
      <c r="AZ255" s="214"/>
      <c r="BA255" s="232">
        <v>8400</v>
      </c>
      <c r="BB255" s="266">
        <f t="shared" si="66"/>
        <v>8400</v>
      </c>
      <c r="BC255" s="215">
        <f t="shared" si="67"/>
        <v>1596</v>
      </c>
      <c r="BD255" s="215">
        <f t="shared" si="68"/>
        <v>0</v>
      </c>
    </row>
    <row r="256" spans="1:56" s="181" customFormat="1" ht="18.75" customHeight="1">
      <c r="A256" s="178">
        <v>227</v>
      </c>
      <c r="B256" s="179" t="s">
        <v>436</v>
      </c>
      <c r="C256" s="178" t="s">
        <v>369</v>
      </c>
      <c r="D256" s="263">
        <v>12767</v>
      </c>
      <c r="E256" s="263">
        <v>28280</v>
      </c>
      <c r="F256" s="263">
        <v>12380</v>
      </c>
      <c r="G256" s="263">
        <v>23944</v>
      </c>
      <c r="H256" s="263">
        <v>12616</v>
      </c>
      <c r="I256" s="263">
        <v>24256</v>
      </c>
      <c r="J256" s="263">
        <v>16907</v>
      </c>
      <c r="K256" s="263">
        <v>66696</v>
      </c>
      <c r="L256" s="263">
        <v>11053</v>
      </c>
      <c r="M256" s="263">
        <v>11053</v>
      </c>
      <c r="N256" s="263">
        <v>5312</v>
      </c>
      <c r="O256" s="263">
        <v>16126</v>
      </c>
      <c r="P256" s="263">
        <v>18727</v>
      </c>
      <c r="Q256" s="263">
        <v>23955</v>
      </c>
      <c r="R256" s="263">
        <v>23382</v>
      </c>
      <c r="S256" s="263">
        <v>15996</v>
      </c>
      <c r="T256" s="263">
        <v>12160</v>
      </c>
      <c r="U256" s="263">
        <v>16443</v>
      </c>
      <c r="V256" s="263">
        <v>15358</v>
      </c>
      <c r="W256" s="263">
        <v>21067</v>
      </c>
      <c r="X256" s="263">
        <v>29016</v>
      </c>
      <c r="Y256" s="263">
        <v>16737</v>
      </c>
      <c r="Z256" s="263">
        <v>23409</v>
      </c>
      <c r="AA256" s="263">
        <v>13116</v>
      </c>
      <c r="AB256" s="263">
        <v>24618</v>
      </c>
      <c r="AC256" s="263">
        <v>24664</v>
      </c>
      <c r="AD256" s="263">
        <v>18090</v>
      </c>
      <c r="AF256" s="262">
        <f t="shared" si="58"/>
        <v>66696</v>
      </c>
      <c r="AG256" s="262">
        <f t="shared" si="59"/>
        <v>5312</v>
      </c>
      <c r="AH256" s="199">
        <f t="shared" si="60"/>
        <v>4249.6000000000004</v>
      </c>
      <c r="AI256" s="209">
        <f t="shared" si="54"/>
        <v>0.61552519677915496</v>
      </c>
      <c r="AJ256" s="199">
        <f t="shared" si="61"/>
        <v>3984</v>
      </c>
      <c r="AK256" s="209">
        <f t="shared" si="55"/>
        <v>0.6395548719804578</v>
      </c>
      <c r="AM256" s="210" t="b">
        <f t="shared" si="62"/>
        <v>0</v>
      </c>
      <c r="AN256" s="210" t="b">
        <f t="shared" si="69"/>
        <v>0</v>
      </c>
      <c r="AO256" s="211">
        <f t="shared" si="63"/>
        <v>62</v>
      </c>
      <c r="AP256" s="222">
        <f t="shared" si="64"/>
        <v>74648</v>
      </c>
      <c r="AQ256" s="178">
        <v>227</v>
      </c>
      <c r="AR256" s="212">
        <v>0</v>
      </c>
      <c r="AS256" s="203">
        <f t="shared" si="56"/>
        <v>0</v>
      </c>
      <c r="AT256" s="178">
        <v>227</v>
      </c>
      <c r="AU256" s="217">
        <f t="shared" si="57"/>
        <v>4249.6000000000004</v>
      </c>
      <c r="AV256" s="217">
        <f t="shared" si="65"/>
        <v>0</v>
      </c>
      <c r="AW256" s="213">
        <v>0</v>
      </c>
      <c r="AY256" s="179"/>
      <c r="AZ256" s="214"/>
      <c r="BA256" s="232">
        <v>8400</v>
      </c>
      <c r="BB256" s="266">
        <f t="shared" si="66"/>
        <v>8400</v>
      </c>
      <c r="BC256" s="215">
        <f t="shared" si="67"/>
        <v>1596</v>
      </c>
      <c r="BD256" s="215">
        <f t="shared" si="68"/>
        <v>0</v>
      </c>
    </row>
    <row r="257" spans="1:56" s="181" customFormat="1" ht="18.75" customHeight="1">
      <c r="A257" s="178">
        <v>228</v>
      </c>
      <c r="B257" s="179" t="s">
        <v>437</v>
      </c>
      <c r="C257" s="178" t="s">
        <v>425</v>
      </c>
      <c r="D257" s="263">
        <v>10142</v>
      </c>
      <c r="E257" s="263">
        <v>1880</v>
      </c>
      <c r="F257" s="263">
        <v>632</v>
      </c>
      <c r="G257" s="263">
        <v>1783</v>
      </c>
      <c r="H257" s="263">
        <v>10022</v>
      </c>
      <c r="I257" s="263">
        <v>1738</v>
      </c>
      <c r="J257" s="263">
        <v>3121</v>
      </c>
      <c r="K257" s="263">
        <v>5093</v>
      </c>
      <c r="L257" s="263">
        <v>5851</v>
      </c>
      <c r="M257" s="263">
        <v>1129</v>
      </c>
      <c r="N257" s="263">
        <v>902</v>
      </c>
      <c r="O257" s="263">
        <v>1692</v>
      </c>
      <c r="P257" s="263">
        <v>1664</v>
      </c>
      <c r="Q257" s="263">
        <v>1718</v>
      </c>
      <c r="R257" s="263">
        <v>726</v>
      </c>
      <c r="S257" s="263">
        <v>4291</v>
      </c>
      <c r="T257" s="263">
        <v>1863</v>
      </c>
      <c r="U257" s="263">
        <v>1774</v>
      </c>
      <c r="V257" s="263">
        <v>1193</v>
      </c>
      <c r="W257" s="263">
        <v>731</v>
      </c>
      <c r="X257" s="263">
        <v>2289</v>
      </c>
      <c r="Y257" s="263">
        <v>1601</v>
      </c>
      <c r="Z257" s="263">
        <v>7803</v>
      </c>
      <c r="AA257" s="263">
        <v>1425</v>
      </c>
      <c r="AB257" s="263">
        <v>1756</v>
      </c>
      <c r="AC257" s="263">
        <v>1768</v>
      </c>
      <c r="AD257" s="263">
        <v>3193</v>
      </c>
      <c r="AF257" s="262">
        <f t="shared" si="58"/>
        <v>10142</v>
      </c>
      <c r="AG257" s="262">
        <f t="shared" si="59"/>
        <v>632</v>
      </c>
      <c r="AH257" s="199">
        <f t="shared" si="60"/>
        <v>505.6</v>
      </c>
      <c r="AI257" s="209">
        <f t="shared" si="54"/>
        <v>0.55217006200177143</v>
      </c>
      <c r="AJ257" s="199">
        <f t="shared" si="61"/>
        <v>474</v>
      </c>
      <c r="AK257" s="209">
        <f t="shared" si="55"/>
        <v>0.58015943312666074</v>
      </c>
      <c r="AM257" s="210" t="b">
        <f t="shared" si="62"/>
        <v>0</v>
      </c>
      <c r="AN257" s="210" t="b">
        <f t="shared" si="69"/>
        <v>0</v>
      </c>
      <c r="AO257" s="211">
        <f t="shared" si="63"/>
        <v>62</v>
      </c>
      <c r="AP257" s="222">
        <f t="shared" si="64"/>
        <v>74648</v>
      </c>
      <c r="AQ257" s="178">
        <v>228</v>
      </c>
      <c r="AR257" s="212">
        <v>0</v>
      </c>
      <c r="AS257" s="203">
        <f t="shared" si="56"/>
        <v>0</v>
      </c>
      <c r="AT257" s="178">
        <v>228</v>
      </c>
      <c r="AU257" s="217">
        <f t="shared" si="57"/>
        <v>505.6</v>
      </c>
      <c r="AV257" s="217">
        <f t="shared" si="65"/>
        <v>0</v>
      </c>
      <c r="AW257" s="213">
        <v>0</v>
      </c>
      <c r="AY257" s="179">
        <v>360002</v>
      </c>
      <c r="AZ257" s="214" t="s">
        <v>576</v>
      </c>
      <c r="BA257" s="232">
        <v>6210</v>
      </c>
      <c r="BB257" s="266">
        <f t="shared" si="66"/>
        <v>6210</v>
      </c>
      <c r="BC257" s="215">
        <f t="shared" si="67"/>
        <v>1179.9000000000001</v>
      </c>
      <c r="BD257" s="215">
        <f t="shared" si="68"/>
        <v>0</v>
      </c>
    </row>
    <row r="258" spans="1:56" s="181" customFormat="1" ht="18.75" customHeight="1">
      <c r="A258" s="178">
        <v>229</v>
      </c>
      <c r="B258" s="179" t="s">
        <v>437</v>
      </c>
      <c r="C258" s="178" t="s">
        <v>369</v>
      </c>
      <c r="D258" s="263">
        <v>10142</v>
      </c>
      <c r="E258" s="263">
        <v>15035</v>
      </c>
      <c r="F258" s="263">
        <v>7589</v>
      </c>
      <c r="G258" s="263">
        <v>17831</v>
      </c>
      <c r="H258" s="263">
        <v>10022</v>
      </c>
      <c r="I258" s="263">
        <v>10606</v>
      </c>
      <c r="J258" s="263">
        <v>10013</v>
      </c>
      <c r="K258" s="263">
        <v>15420</v>
      </c>
      <c r="L258" s="263">
        <v>5851</v>
      </c>
      <c r="M258" s="263">
        <v>6776</v>
      </c>
      <c r="N258" s="263">
        <v>4427</v>
      </c>
      <c r="O258" s="263">
        <v>9624</v>
      </c>
      <c r="P258" s="263">
        <v>9078</v>
      </c>
      <c r="Q258" s="263">
        <v>10475</v>
      </c>
      <c r="R258" s="263">
        <v>10444</v>
      </c>
      <c r="S258" s="263">
        <v>12354</v>
      </c>
      <c r="T258" s="263">
        <v>7453</v>
      </c>
      <c r="U258" s="263">
        <v>10639</v>
      </c>
      <c r="V258" s="263">
        <v>6715</v>
      </c>
      <c r="W258" s="263">
        <v>17556</v>
      </c>
      <c r="X258" s="263">
        <v>13735</v>
      </c>
      <c r="Y258" s="263">
        <v>12289</v>
      </c>
      <c r="Z258" s="263">
        <v>15605</v>
      </c>
      <c r="AA258" s="263">
        <v>11604</v>
      </c>
      <c r="AB258" s="263">
        <v>10781</v>
      </c>
      <c r="AC258" s="263">
        <v>20274</v>
      </c>
      <c r="AD258" s="263">
        <v>10052</v>
      </c>
      <c r="AF258" s="262">
        <f t="shared" si="58"/>
        <v>20274</v>
      </c>
      <c r="AG258" s="262">
        <f t="shared" si="59"/>
        <v>4427</v>
      </c>
      <c r="AH258" s="199">
        <f t="shared" si="60"/>
        <v>3541.6</v>
      </c>
      <c r="AI258" s="209">
        <f t="shared" si="54"/>
        <v>0.47733175914994097</v>
      </c>
      <c r="AJ258" s="199">
        <f t="shared" si="61"/>
        <v>3320.25</v>
      </c>
      <c r="AK258" s="209">
        <f t="shared" si="55"/>
        <v>0.50999852420306968</v>
      </c>
      <c r="AM258" s="210" t="b">
        <f t="shared" si="62"/>
        <v>0</v>
      </c>
      <c r="AN258" s="210" t="b">
        <f t="shared" si="69"/>
        <v>0</v>
      </c>
      <c r="AO258" s="211">
        <f t="shared" si="63"/>
        <v>62</v>
      </c>
      <c r="AP258" s="222">
        <f t="shared" si="64"/>
        <v>74648</v>
      </c>
      <c r="AQ258" s="178">
        <v>229</v>
      </c>
      <c r="AR258" s="212">
        <v>0</v>
      </c>
      <c r="AS258" s="203">
        <f t="shared" si="56"/>
        <v>0</v>
      </c>
      <c r="AT258" s="178">
        <v>229</v>
      </c>
      <c r="AU258" s="217">
        <f t="shared" si="57"/>
        <v>3541.6</v>
      </c>
      <c r="AV258" s="217">
        <f t="shared" si="65"/>
        <v>0</v>
      </c>
      <c r="AW258" s="213">
        <v>0</v>
      </c>
      <c r="AY258" s="179">
        <v>360002</v>
      </c>
      <c r="AZ258" s="214" t="s">
        <v>576</v>
      </c>
      <c r="BA258" s="232">
        <v>6210</v>
      </c>
      <c r="BB258" s="266">
        <f t="shared" si="66"/>
        <v>6210</v>
      </c>
      <c r="BC258" s="215">
        <f t="shared" si="67"/>
        <v>1179.9000000000001</v>
      </c>
      <c r="BD258" s="215">
        <f t="shared" si="68"/>
        <v>0</v>
      </c>
    </row>
    <row r="259" spans="1:56" s="181" customFormat="1" ht="18.75" customHeight="1">
      <c r="A259" s="178">
        <v>230</v>
      </c>
      <c r="B259" s="179" t="s">
        <v>438</v>
      </c>
      <c r="C259" s="178" t="s">
        <v>369</v>
      </c>
      <c r="D259" s="263">
        <v>5783</v>
      </c>
      <c r="E259" s="263">
        <v>340720</v>
      </c>
      <c r="F259" s="263">
        <v>80180</v>
      </c>
      <c r="G259" s="263">
        <v>171480</v>
      </c>
      <c r="H259" s="263">
        <v>6610</v>
      </c>
      <c r="I259" s="263">
        <v>156175</v>
      </c>
      <c r="J259" s="263">
        <v>106637</v>
      </c>
      <c r="K259" s="263">
        <v>590826</v>
      </c>
      <c r="L259" s="263">
        <v>58521</v>
      </c>
      <c r="M259" s="263">
        <v>71591</v>
      </c>
      <c r="N259" s="263">
        <v>6143</v>
      </c>
      <c r="O259" s="263">
        <v>59561</v>
      </c>
      <c r="P259" s="263">
        <v>171400</v>
      </c>
      <c r="Q259" s="263">
        <v>154230</v>
      </c>
      <c r="R259" s="263">
        <v>124395</v>
      </c>
      <c r="S259" s="263">
        <v>122243</v>
      </c>
      <c r="T259" s="263">
        <v>78750</v>
      </c>
      <c r="U259" s="263">
        <v>174099</v>
      </c>
      <c r="V259" s="263">
        <v>98880</v>
      </c>
      <c r="W259" s="263">
        <v>97534</v>
      </c>
      <c r="X259" s="263">
        <v>127591</v>
      </c>
      <c r="Y259" s="263">
        <v>99486</v>
      </c>
      <c r="Z259" s="263">
        <v>165808</v>
      </c>
      <c r="AA259" s="263">
        <v>76286</v>
      </c>
      <c r="AB259" s="263">
        <v>158109</v>
      </c>
      <c r="AC259" s="263">
        <v>158812</v>
      </c>
      <c r="AD259" s="263">
        <v>107060</v>
      </c>
      <c r="AF259" s="262">
        <f t="shared" si="58"/>
        <v>590826</v>
      </c>
      <c r="AG259" s="262">
        <f t="shared" si="59"/>
        <v>5783</v>
      </c>
      <c r="AH259" s="199">
        <f t="shared" si="60"/>
        <v>4626.3999999999996</v>
      </c>
      <c r="AI259" s="209">
        <f t="shared" si="54"/>
        <v>0.9353773519017754</v>
      </c>
      <c r="AJ259" s="199">
        <f t="shared" si="61"/>
        <v>4337.25</v>
      </c>
      <c r="AK259" s="209">
        <f t="shared" si="55"/>
        <v>0.9394162674079144</v>
      </c>
      <c r="AM259" s="210" t="b">
        <f t="shared" si="62"/>
        <v>0</v>
      </c>
      <c r="AN259" s="210" t="b">
        <f t="shared" si="69"/>
        <v>0</v>
      </c>
      <c r="AO259" s="211">
        <f t="shared" si="63"/>
        <v>62</v>
      </c>
      <c r="AP259" s="222">
        <f t="shared" si="64"/>
        <v>74648</v>
      </c>
      <c r="AQ259" s="178">
        <v>230</v>
      </c>
      <c r="AR259" s="212">
        <v>0</v>
      </c>
      <c r="AS259" s="203">
        <f t="shared" si="56"/>
        <v>0</v>
      </c>
      <c r="AT259" s="178">
        <v>230</v>
      </c>
      <c r="AU259" s="217">
        <f t="shared" si="57"/>
        <v>4626.3999999999996</v>
      </c>
      <c r="AV259" s="217">
        <f t="shared" si="65"/>
        <v>0</v>
      </c>
      <c r="AW259" s="213">
        <v>0</v>
      </c>
      <c r="AY259" s="179">
        <v>420002</v>
      </c>
      <c r="AZ259" s="214" t="s">
        <v>693</v>
      </c>
      <c r="BA259" s="232">
        <v>65520</v>
      </c>
      <c r="BB259" s="266">
        <f t="shared" si="66"/>
        <v>65520</v>
      </c>
      <c r="BC259" s="215">
        <f t="shared" si="67"/>
        <v>12448.8</v>
      </c>
      <c r="BD259" s="215">
        <f t="shared" si="68"/>
        <v>0</v>
      </c>
    </row>
    <row r="260" spans="1:56" s="181" customFormat="1" ht="18.75" customHeight="1">
      <c r="A260" s="178">
        <v>231</v>
      </c>
      <c r="B260" s="179" t="s">
        <v>439</v>
      </c>
      <c r="C260" s="178" t="s">
        <v>425</v>
      </c>
      <c r="D260" s="263">
        <v>15552</v>
      </c>
      <c r="E260" s="263">
        <v>2317</v>
      </c>
      <c r="F260" s="263">
        <v>1164</v>
      </c>
      <c r="G260" s="263">
        <v>3678</v>
      </c>
      <c r="H260" s="263">
        <v>15738</v>
      </c>
      <c r="I260" s="263">
        <v>3776</v>
      </c>
      <c r="J260" s="263">
        <v>6502</v>
      </c>
      <c r="K260" s="263">
        <v>41399</v>
      </c>
      <c r="L260" s="263">
        <v>1300</v>
      </c>
      <c r="M260" s="263">
        <v>3119</v>
      </c>
      <c r="N260" s="263">
        <v>4334</v>
      </c>
      <c r="O260" s="263">
        <v>2470</v>
      </c>
      <c r="P260" s="263">
        <v>2861</v>
      </c>
      <c r="Q260" s="263">
        <v>3728</v>
      </c>
      <c r="R260" s="263">
        <v>2181</v>
      </c>
      <c r="S260" s="263">
        <v>19637</v>
      </c>
      <c r="T260" s="263">
        <v>4291</v>
      </c>
      <c r="U260" s="263">
        <v>2901</v>
      </c>
      <c r="V260" s="263">
        <v>2589</v>
      </c>
      <c r="W260" s="263">
        <v>1187</v>
      </c>
      <c r="X260" s="263">
        <v>3170</v>
      </c>
      <c r="Y260" s="263">
        <v>3006</v>
      </c>
      <c r="Z260" s="263">
        <v>10728</v>
      </c>
      <c r="AA260" s="263">
        <v>2097</v>
      </c>
      <c r="AB260" s="263">
        <v>3837</v>
      </c>
      <c r="AC260" s="263">
        <v>3838</v>
      </c>
      <c r="AD260" s="263">
        <v>6520</v>
      </c>
      <c r="AF260" s="262">
        <f t="shared" si="58"/>
        <v>41399</v>
      </c>
      <c r="AG260" s="262">
        <f t="shared" si="59"/>
        <v>1164</v>
      </c>
      <c r="AH260" s="199">
        <f t="shared" si="60"/>
        <v>931.2</v>
      </c>
      <c r="AI260" s="209">
        <f t="shared" si="54"/>
        <v>0.70144277011862777</v>
      </c>
      <c r="AJ260" s="199">
        <f t="shared" si="61"/>
        <v>873</v>
      </c>
      <c r="AK260" s="209">
        <f t="shared" si="55"/>
        <v>0.72010259698621359</v>
      </c>
      <c r="AM260" s="210" t="b">
        <f t="shared" si="62"/>
        <v>0</v>
      </c>
      <c r="AN260" s="210" t="b">
        <f t="shared" si="69"/>
        <v>0</v>
      </c>
      <c r="AO260" s="211">
        <f t="shared" si="63"/>
        <v>62</v>
      </c>
      <c r="AP260" s="222">
        <f t="shared" si="64"/>
        <v>74648</v>
      </c>
      <c r="AQ260" s="178">
        <v>231</v>
      </c>
      <c r="AR260" s="212">
        <v>0</v>
      </c>
      <c r="AS260" s="203">
        <f t="shared" si="56"/>
        <v>0</v>
      </c>
      <c r="AT260" s="178">
        <v>231</v>
      </c>
      <c r="AU260" s="217">
        <f t="shared" si="57"/>
        <v>931.2</v>
      </c>
      <c r="AV260" s="217">
        <f t="shared" si="65"/>
        <v>0</v>
      </c>
      <c r="AW260" s="213">
        <v>0</v>
      </c>
      <c r="AY260" s="179">
        <v>360003</v>
      </c>
      <c r="AZ260" s="214" t="s">
        <v>694</v>
      </c>
      <c r="BA260" s="232">
        <v>11770</v>
      </c>
      <c r="BB260" s="266">
        <f t="shared" si="66"/>
        <v>11770</v>
      </c>
      <c r="BC260" s="215">
        <f t="shared" si="67"/>
        <v>2236.3000000000002</v>
      </c>
      <c r="BD260" s="215">
        <f t="shared" si="68"/>
        <v>0</v>
      </c>
    </row>
    <row r="261" spans="1:56" s="181" customFormat="1" ht="18.75" customHeight="1">
      <c r="A261" s="178">
        <v>232</v>
      </c>
      <c r="B261" s="179" t="s">
        <v>439</v>
      </c>
      <c r="C261" s="178" t="s">
        <v>369</v>
      </c>
      <c r="D261" s="263">
        <v>15552</v>
      </c>
      <c r="E261" s="263">
        <v>18526</v>
      </c>
      <c r="F261" s="263">
        <v>13968</v>
      </c>
      <c r="G261" s="263">
        <v>22068</v>
      </c>
      <c r="H261" s="263">
        <v>15738</v>
      </c>
      <c r="I261" s="263">
        <v>22145</v>
      </c>
      <c r="J261" s="263">
        <v>22758</v>
      </c>
      <c r="K261" s="263">
        <v>142750</v>
      </c>
      <c r="L261" s="263">
        <v>15605</v>
      </c>
      <c r="M261" s="263">
        <v>12471</v>
      </c>
      <c r="N261" s="263">
        <v>11418</v>
      </c>
      <c r="O261" s="263">
        <v>14826</v>
      </c>
      <c r="P261" s="263">
        <v>17947</v>
      </c>
      <c r="Q261" s="263">
        <v>21868</v>
      </c>
      <c r="R261" s="263">
        <v>52331</v>
      </c>
      <c r="S261" s="263">
        <v>38754</v>
      </c>
      <c r="T261" s="263">
        <v>17167</v>
      </c>
      <c r="U261" s="263">
        <v>17411</v>
      </c>
      <c r="V261" s="263">
        <v>14020</v>
      </c>
      <c r="W261" s="263">
        <v>28480</v>
      </c>
      <c r="X261" s="263">
        <v>19015</v>
      </c>
      <c r="Y261" s="263">
        <v>25750</v>
      </c>
      <c r="Z261" s="263">
        <v>21458</v>
      </c>
      <c r="AA261" s="263">
        <v>14308</v>
      </c>
      <c r="AB261" s="263">
        <v>22484</v>
      </c>
      <c r="AC261" s="263">
        <v>22518</v>
      </c>
      <c r="AD261" s="263">
        <v>22843</v>
      </c>
      <c r="AF261" s="262">
        <f t="shared" si="58"/>
        <v>142750</v>
      </c>
      <c r="AG261" s="262">
        <f t="shared" si="59"/>
        <v>11418</v>
      </c>
      <c r="AH261" s="199">
        <f t="shared" si="60"/>
        <v>9134.4</v>
      </c>
      <c r="AI261" s="209">
        <f t="shared" si="54"/>
        <v>0.26754871301419292</v>
      </c>
      <c r="AJ261" s="199">
        <f t="shared" si="61"/>
        <v>8563.5</v>
      </c>
      <c r="AK261" s="209">
        <f t="shared" si="55"/>
        <v>0.31332691845080585</v>
      </c>
      <c r="AM261" s="210" t="b">
        <f t="shared" si="62"/>
        <v>0</v>
      </c>
      <c r="AN261" s="210" t="b">
        <f t="shared" si="69"/>
        <v>0</v>
      </c>
      <c r="AO261" s="211">
        <f t="shared" si="63"/>
        <v>62</v>
      </c>
      <c r="AP261" s="222">
        <f t="shared" si="64"/>
        <v>74648</v>
      </c>
      <c r="AQ261" s="178">
        <v>232</v>
      </c>
      <c r="AR261" s="212">
        <v>0</v>
      </c>
      <c r="AS261" s="203">
        <f t="shared" si="56"/>
        <v>0</v>
      </c>
      <c r="AT261" s="178">
        <v>232</v>
      </c>
      <c r="AU261" s="217">
        <f t="shared" si="57"/>
        <v>9134.4</v>
      </c>
      <c r="AV261" s="217">
        <f t="shared" si="65"/>
        <v>0</v>
      </c>
      <c r="AW261" s="213">
        <v>0</v>
      </c>
      <c r="AY261" s="179">
        <v>360003</v>
      </c>
      <c r="AZ261" s="214" t="s">
        <v>695</v>
      </c>
      <c r="BA261" s="232">
        <v>11770</v>
      </c>
      <c r="BB261" s="266">
        <f t="shared" si="66"/>
        <v>11770</v>
      </c>
      <c r="BC261" s="215">
        <f t="shared" si="67"/>
        <v>2236.3000000000002</v>
      </c>
      <c r="BD261" s="215">
        <f t="shared" si="68"/>
        <v>0</v>
      </c>
    </row>
    <row r="262" spans="1:56" s="181" customFormat="1" ht="18.75" customHeight="1">
      <c r="A262" s="178">
        <v>233</v>
      </c>
      <c r="B262" s="179" t="s">
        <v>440</v>
      </c>
      <c r="C262" s="178" t="s">
        <v>425</v>
      </c>
      <c r="D262" s="263">
        <v>9880</v>
      </c>
      <c r="E262" s="263">
        <v>46849</v>
      </c>
      <c r="F262" s="263">
        <v>18207</v>
      </c>
      <c r="G262" s="263">
        <v>52649</v>
      </c>
      <c r="H262" s="263">
        <v>11290</v>
      </c>
      <c r="I262" s="263">
        <v>74614</v>
      </c>
      <c r="J262" s="263">
        <v>71525</v>
      </c>
      <c r="K262" s="263">
        <v>271279</v>
      </c>
      <c r="L262" s="263">
        <v>17556</v>
      </c>
      <c r="M262" s="263">
        <v>40639</v>
      </c>
      <c r="N262" s="263">
        <v>18208</v>
      </c>
      <c r="O262" s="263">
        <v>38754</v>
      </c>
      <c r="P262" s="263">
        <v>49529</v>
      </c>
      <c r="Q262" s="263">
        <v>73684</v>
      </c>
      <c r="R262" s="263">
        <v>24047</v>
      </c>
      <c r="S262" s="263">
        <v>118732</v>
      </c>
      <c r="T262" s="263">
        <v>89406</v>
      </c>
      <c r="U262" s="263">
        <v>41912</v>
      </c>
      <c r="V262" s="263">
        <v>51177</v>
      </c>
      <c r="W262" s="263">
        <v>4870</v>
      </c>
      <c r="X262" s="263">
        <v>75765</v>
      </c>
      <c r="Y262" s="263">
        <v>44826</v>
      </c>
      <c r="Z262" s="263">
        <v>165808</v>
      </c>
      <c r="AA262" s="263">
        <v>60393</v>
      </c>
      <c r="AB262" s="263">
        <v>75466</v>
      </c>
      <c r="AC262" s="263">
        <v>75874</v>
      </c>
      <c r="AD262" s="263">
        <v>71896</v>
      </c>
      <c r="AF262" s="262">
        <f t="shared" si="58"/>
        <v>271279</v>
      </c>
      <c r="AG262" s="262">
        <f t="shared" si="59"/>
        <v>4870</v>
      </c>
      <c r="AH262" s="199">
        <f t="shared" si="60"/>
        <v>3896</v>
      </c>
      <c r="AI262" s="209">
        <f t="shared" si="54"/>
        <v>0.90413149929870318</v>
      </c>
      <c r="AJ262" s="199">
        <f t="shared" si="61"/>
        <v>3652.5</v>
      </c>
      <c r="AK262" s="209">
        <f t="shared" si="55"/>
        <v>0.91012328059253422</v>
      </c>
      <c r="AM262" s="210" t="b">
        <f t="shared" si="62"/>
        <v>0</v>
      </c>
      <c r="AN262" s="210" t="b">
        <f t="shared" si="69"/>
        <v>0</v>
      </c>
      <c r="AO262" s="211">
        <f t="shared" si="63"/>
        <v>62</v>
      </c>
      <c r="AP262" s="222">
        <f t="shared" si="64"/>
        <v>74648</v>
      </c>
      <c r="AQ262" s="178">
        <v>233</v>
      </c>
      <c r="AR262" s="212">
        <v>0</v>
      </c>
      <c r="AS262" s="203">
        <f t="shared" si="56"/>
        <v>0</v>
      </c>
      <c r="AT262" s="178">
        <v>233</v>
      </c>
      <c r="AU262" s="217">
        <f t="shared" si="57"/>
        <v>3896</v>
      </c>
      <c r="AV262" s="217">
        <f t="shared" si="65"/>
        <v>0</v>
      </c>
      <c r="AW262" s="213">
        <v>0</v>
      </c>
      <c r="AY262" s="179"/>
      <c r="AZ262" s="214"/>
      <c r="BA262" s="232">
        <v>234180</v>
      </c>
      <c r="BB262" s="266">
        <f t="shared" si="66"/>
        <v>234180</v>
      </c>
      <c r="BC262" s="215">
        <f t="shared" si="67"/>
        <v>44494.2</v>
      </c>
      <c r="BD262" s="215">
        <f t="shared" si="68"/>
        <v>0</v>
      </c>
    </row>
    <row r="263" spans="1:56" s="181" customFormat="1" ht="18.75" customHeight="1">
      <c r="A263" s="178">
        <v>234</v>
      </c>
      <c r="B263" s="179" t="s">
        <v>440</v>
      </c>
      <c r="C263" s="178" t="s">
        <v>369</v>
      </c>
      <c r="D263" s="263">
        <v>9880</v>
      </c>
      <c r="E263" s="263">
        <v>374792</v>
      </c>
      <c r="F263" s="263">
        <v>218477</v>
      </c>
      <c r="G263" s="263">
        <v>315897</v>
      </c>
      <c r="H263" s="263">
        <v>56455</v>
      </c>
      <c r="I263" s="263">
        <v>348783</v>
      </c>
      <c r="J263" s="263">
        <v>392738</v>
      </c>
      <c r="K263" s="263">
        <v>935409</v>
      </c>
      <c r="L263" s="263">
        <v>195068</v>
      </c>
      <c r="M263" s="263">
        <v>325114</v>
      </c>
      <c r="N263" s="263">
        <v>53110</v>
      </c>
      <c r="O263" s="263">
        <v>272836</v>
      </c>
      <c r="P263" s="263">
        <v>289716</v>
      </c>
      <c r="Q263" s="263">
        <v>344440</v>
      </c>
      <c r="R263" s="263">
        <v>577124</v>
      </c>
      <c r="S263" s="263">
        <v>391047</v>
      </c>
      <c r="T263" s="263">
        <v>357625</v>
      </c>
      <c r="U263" s="263">
        <v>251476</v>
      </c>
      <c r="V263" s="263">
        <v>220827</v>
      </c>
      <c r="W263" s="263">
        <v>116911</v>
      </c>
      <c r="X263" s="263">
        <v>909182</v>
      </c>
      <c r="Y263" s="263">
        <v>449439</v>
      </c>
      <c r="Z263" s="263">
        <v>33162</v>
      </c>
      <c r="AA263" s="263">
        <v>360677</v>
      </c>
      <c r="AB263" s="263">
        <v>352190</v>
      </c>
      <c r="AC263" s="263">
        <v>354675</v>
      </c>
      <c r="AD263" s="263">
        <v>393894</v>
      </c>
      <c r="AF263" s="262">
        <f t="shared" si="58"/>
        <v>935409</v>
      </c>
      <c r="AG263" s="262">
        <f t="shared" si="59"/>
        <v>9880</v>
      </c>
      <c r="AH263" s="199">
        <f t="shared" si="60"/>
        <v>7904</v>
      </c>
      <c r="AI263" s="209">
        <f t="shared" si="54"/>
        <v>0.97568852771643177</v>
      </c>
      <c r="AJ263" s="199">
        <f t="shared" si="61"/>
        <v>7410</v>
      </c>
      <c r="AK263" s="209">
        <f t="shared" si="55"/>
        <v>0.97720799473415476</v>
      </c>
      <c r="AM263" s="210" t="b">
        <f t="shared" si="62"/>
        <v>0</v>
      </c>
      <c r="AN263" s="210" t="b">
        <f t="shared" si="69"/>
        <v>0</v>
      </c>
      <c r="AO263" s="211">
        <f t="shared" si="63"/>
        <v>62</v>
      </c>
      <c r="AP263" s="222">
        <f t="shared" si="64"/>
        <v>74648</v>
      </c>
      <c r="AQ263" s="178">
        <v>234</v>
      </c>
      <c r="AR263" s="212">
        <v>0</v>
      </c>
      <c r="AS263" s="203">
        <f t="shared" si="56"/>
        <v>0</v>
      </c>
      <c r="AT263" s="178">
        <v>234</v>
      </c>
      <c r="AU263" s="217">
        <f t="shared" si="57"/>
        <v>7904</v>
      </c>
      <c r="AV263" s="217">
        <f t="shared" si="65"/>
        <v>0</v>
      </c>
      <c r="AW263" s="213">
        <v>0</v>
      </c>
      <c r="AY263" s="179"/>
      <c r="AZ263" s="214"/>
      <c r="BA263" s="232">
        <v>234180</v>
      </c>
      <c r="BB263" s="266">
        <f t="shared" si="66"/>
        <v>234180</v>
      </c>
      <c r="BC263" s="215">
        <f t="shared" si="67"/>
        <v>44494.2</v>
      </c>
      <c r="BD263" s="215">
        <f t="shared" si="68"/>
        <v>0</v>
      </c>
    </row>
    <row r="264" spans="1:56" s="181" customFormat="1" ht="18.75" customHeight="1">
      <c r="A264" s="178">
        <v>235</v>
      </c>
      <c r="B264" s="179" t="s">
        <v>441</v>
      </c>
      <c r="C264" s="178" t="s">
        <v>425</v>
      </c>
      <c r="D264" s="263">
        <v>4940</v>
      </c>
      <c r="E264" s="263">
        <v>25554</v>
      </c>
      <c r="F264" s="263">
        <v>9103</v>
      </c>
      <c r="G264" s="263">
        <v>63179</v>
      </c>
      <c r="H264" s="263">
        <v>5646</v>
      </c>
      <c r="I264" s="263">
        <v>35930</v>
      </c>
      <c r="J264" s="263">
        <v>39013</v>
      </c>
      <c r="K264" s="263">
        <v>135640</v>
      </c>
      <c r="L264" s="263">
        <v>18856</v>
      </c>
      <c r="M264" s="263">
        <v>32511</v>
      </c>
      <c r="N264" s="263">
        <v>7549</v>
      </c>
      <c r="O264" s="263">
        <v>23929</v>
      </c>
      <c r="P264" s="263">
        <v>26394</v>
      </c>
      <c r="Q264" s="263">
        <v>35482</v>
      </c>
      <c r="R264" s="263">
        <v>12858</v>
      </c>
      <c r="S264" s="263">
        <v>59431</v>
      </c>
      <c r="T264" s="263">
        <v>53644</v>
      </c>
      <c r="U264" s="263">
        <v>35012</v>
      </c>
      <c r="V264" s="263">
        <v>24644</v>
      </c>
      <c r="W264" s="263">
        <v>5033</v>
      </c>
      <c r="X264" s="263">
        <v>75765</v>
      </c>
      <c r="Y264" s="263">
        <v>30443</v>
      </c>
      <c r="Z264" s="263">
        <v>82904</v>
      </c>
      <c r="AA264" s="263">
        <v>35229</v>
      </c>
      <c r="AB264" s="263">
        <v>36453</v>
      </c>
      <c r="AC264" s="263">
        <v>36537</v>
      </c>
      <c r="AD264" s="263">
        <v>39466</v>
      </c>
      <c r="AF264" s="262">
        <f t="shared" si="58"/>
        <v>135640</v>
      </c>
      <c r="AG264" s="262">
        <f t="shared" si="59"/>
        <v>4940</v>
      </c>
      <c r="AH264" s="199">
        <f t="shared" si="60"/>
        <v>3952</v>
      </c>
      <c r="AI264" s="209">
        <f t="shared" si="54"/>
        <v>0.87844114299775455</v>
      </c>
      <c r="AJ264" s="199">
        <f t="shared" si="61"/>
        <v>3705</v>
      </c>
      <c r="AK264" s="209">
        <f t="shared" si="55"/>
        <v>0.88603857156039489</v>
      </c>
      <c r="AM264" s="210" t="b">
        <f t="shared" si="62"/>
        <v>0</v>
      </c>
      <c r="AN264" s="210" t="b">
        <f t="shared" si="69"/>
        <v>0</v>
      </c>
      <c r="AO264" s="211">
        <f t="shared" si="63"/>
        <v>62</v>
      </c>
      <c r="AP264" s="222">
        <f t="shared" si="64"/>
        <v>74648</v>
      </c>
      <c r="AQ264" s="178">
        <v>235</v>
      </c>
      <c r="AR264" s="212">
        <v>0</v>
      </c>
      <c r="AS264" s="203">
        <f t="shared" si="56"/>
        <v>0</v>
      </c>
      <c r="AT264" s="178">
        <v>235</v>
      </c>
      <c r="AU264" s="217">
        <f t="shared" si="57"/>
        <v>3952</v>
      </c>
      <c r="AV264" s="217">
        <f t="shared" si="65"/>
        <v>0</v>
      </c>
      <c r="AW264" s="213">
        <v>0</v>
      </c>
      <c r="AY264" s="179"/>
      <c r="AZ264" s="214"/>
      <c r="BA264" s="232">
        <v>117090</v>
      </c>
      <c r="BB264" s="266">
        <f t="shared" si="66"/>
        <v>117090</v>
      </c>
      <c r="BC264" s="215">
        <f t="shared" si="67"/>
        <v>22247.1</v>
      </c>
      <c r="BD264" s="215">
        <f t="shared" si="68"/>
        <v>0</v>
      </c>
    </row>
    <row r="265" spans="1:56" s="181" customFormat="1" ht="18.75" customHeight="1">
      <c r="A265" s="178">
        <v>236</v>
      </c>
      <c r="B265" s="179" t="s">
        <v>441</v>
      </c>
      <c r="C265" s="178" t="s">
        <v>369</v>
      </c>
      <c r="D265" s="263">
        <v>4940</v>
      </c>
      <c r="E265" s="263">
        <v>204432</v>
      </c>
      <c r="F265" s="263">
        <v>109239</v>
      </c>
      <c r="G265" s="263">
        <v>631791</v>
      </c>
      <c r="H265" s="263">
        <v>5646</v>
      </c>
      <c r="I265" s="263">
        <v>198957</v>
      </c>
      <c r="J265" s="263">
        <v>205472</v>
      </c>
      <c r="K265" s="263">
        <v>467704</v>
      </c>
      <c r="L265" s="263">
        <v>169060</v>
      </c>
      <c r="M265" s="263">
        <v>195068</v>
      </c>
      <c r="N265" s="263">
        <v>6718</v>
      </c>
      <c r="O265" s="263">
        <v>146171</v>
      </c>
      <c r="P265" s="263">
        <v>147043</v>
      </c>
      <c r="Q265" s="263">
        <v>196480</v>
      </c>
      <c r="R265" s="263">
        <v>308581</v>
      </c>
      <c r="S265" s="263">
        <v>195588</v>
      </c>
      <c r="T265" s="263">
        <v>214575</v>
      </c>
      <c r="U265" s="263">
        <v>210069</v>
      </c>
      <c r="V265" s="263">
        <v>125966</v>
      </c>
      <c r="W265" s="263">
        <v>120812</v>
      </c>
      <c r="X265" s="263">
        <v>454592</v>
      </c>
      <c r="Y265" s="263">
        <v>304957</v>
      </c>
      <c r="Z265" s="263">
        <v>165808</v>
      </c>
      <c r="AA265" s="263">
        <v>180338</v>
      </c>
      <c r="AB265" s="263">
        <v>201818</v>
      </c>
      <c r="AC265" s="263">
        <v>202321</v>
      </c>
      <c r="AD265" s="263">
        <v>206077</v>
      </c>
      <c r="AF265" s="262">
        <f t="shared" si="58"/>
        <v>631791</v>
      </c>
      <c r="AG265" s="262">
        <f t="shared" si="59"/>
        <v>4940</v>
      </c>
      <c r="AH265" s="199">
        <f t="shared" si="60"/>
        <v>3952</v>
      </c>
      <c r="AI265" s="209">
        <f t="shared" si="54"/>
        <v>0.97974039822010783</v>
      </c>
      <c r="AJ265" s="199">
        <f t="shared" si="61"/>
        <v>3705</v>
      </c>
      <c r="AK265" s="209">
        <f t="shared" si="55"/>
        <v>0.98100662333135114</v>
      </c>
      <c r="AM265" s="210" t="b">
        <f t="shared" si="62"/>
        <v>0</v>
      </c>
      <c r="AN265" s="210" t="b">
        <f t="shared" si="69"/>
        <v>0</v>
      </c>
      <c r="AO265" s="211">
        <f t="shared" si="63"/>
        <v>62</v>
      </c>
      <c r="AP265" s="222">
        <f t="shared" si="64"/>
        <v>74648</v>
      </c>
      <c r="AQ265" s="178">
        <v>236</v>
      </c>
      <c r="AR265" s="212">
        <v>0</v>
      </c>
      <c r="AS265" s="203">
        <f t="shared" si="56"/>
        <v>0</v>
      </c>
      <c r="AT265" s="178">
        <v>236</v>
      </c>
      <c r="AU265" s="217">
        <f t="shared" si="57"/>
        <v>3952</v>
      </c>
      <c r="AV265" s="217">
        <f t="shared" si="65"/>
        <v>0</v>
      </c>
      <c r="AW265" s="213">
        <v>0</v>
      </c>
      <c r="AY265" s="179"/>
      <c r="AZ265" s="214"/>
      <c r="BA265" s="232">
        <v>117090</v>
      </c>
      <c r="BB265" s="266">
        <f t="shared" si="66"/>
        <v>117090</v>
      </c>
      <c r="BC265" s="215">
        <f t="shared" si="67"/>
        <v>22247.1</v>
      </c>
      <c r="BD265" s="215">
        <f t="shared" si="68"/>
        <v>0</v>
      </c>
    </row>
    <row r="266" spans="1:56" s="181" customFormat="1" ht="18.75" customHeight="1">
      <c r="A266" s="178">
        <v>237</v>
      </c>
      <c r="B266" s="179" t="s">
        <v>442</v>
      </c>
      <c r="C266" s="178" t="s">
        <v>369</v>
      </c>
      <c r="D266" s="263">
        <v>579</v>
      </c>
      <c r="E266" s="263">
        <v>38430</v>
      </c>
      <c r="F266" s="263">
        <v>14259</v>
      </c>
      <c r="G266" s="263">
        <v>50838</v>
      </c>
      <c r="H266" s="263">
        <v>661</v>
      </c>
      <c r="I266" s="263">
        <v>39452</v>
      </c>
      <c r="J266" s="263">
        <v>40314</v>
      </c>
      <c r="K266" s="263">
        <v>185779</v>
      </c>
      <c r="L266" s="263">
        <v>16126</v>
      </c>
      <c r="M266" s="263">
        <v>12731</v>
      </c>
      <c r="N266" s="263">
        <v>4213</v>
      </c>
      <c r="O266" s="263">
        <v>29130</v>
      </c>
      <c r="P266" s="263">
        <v>34592</v>
      </c>
      <c r="Q266" s="263">
        <v>38961</v>
      </c>
      <c r="R266" s="263">
        <v>138517</v>
      </c>
      <c r="S266" s="263">
        <v>28220</v>
      </c>
      <c r="T266" s="263">
        <v>17739</v>
      </c>
      <c r="U266" s="263">
        <v>29016</v>
      </c>
      <c r="V266" s="263">
        <v>24978</v>
      </c>
      <c r="W266" s="263">
        <v>37713</v>
      </c>
      <c r="X266" s="263">
        <v>43524</v>
      </c>
      <c r="Y266" s="263">
        <v>14580</v>
      </c>
      <c r="Z266" s="263">
        <v>39013</v>
      </c>
      <c r="AA266" s="263">
        <v>20552</v>
      </c>
      <c r="AB266" s="263">
        <v>39858</v>
      </c>
      <c r="AC266" s="263">
        <v>40117</v>
      </c>
      <c r="AD266" s="263">
        <v>41418</v>
      </c>
      <c r="AF266" s="262">
        <f t="shared" si="58"/>
        <v>185779</v>
      </c>
      <c r="AG266" s="262">
        <f t="shared" si="59"/>
        <v>579</v>
      </c>
      <c r="AH266" s="199">
        <f t="shared" si="60"/>
        <v>463.2</v>
      </c>
      <c r="AI266" s="209">
        <f t="shared" si="54"/>
        <v>0.96361636949179164</v>
      </c>
      <c r="AJ266" s="199">
        <f t="shared" si="61"/>
        <v>434.25</v>
      </c>
      <c r="AK266" s="209">
        <f t="shared" si="55"/>
        <v>0.96589034639855476</v>
      </c>
      <c r="AM266" s="210" t="b">
        <f t="shared" si="62"/>
        <v>0</v>
      </c>
      <c r="AN266" s="210" t="b">
        <f t="shared" si="69"/>
        <v>0</v>
      </c>
      <c r="AO266" s="211">
        <f t="shared" si="63"/>
        <v>62</v>
      </c>
      <c r="AP266" s="222">
        <f t="shared" si="64"/>
        <v>74648</v>
      </c>
      <c r="AQ266" s="178">
        <v>237</v>
      </c>
      <c r="AR266" s="212">
        <v>0</v>
      </c>
      <c r="AS266" s="203">
        <f t="shared" si="56"/>
        <v>0</v>
      </c>
      <c r="AT266" s="178">
        <v>237</v>
      </c>
      <c r="AU266" s="217">
        <f t="shared" si="57"/>
        <v>463.2</v>
      </c>
      <c r="AV266" s="217">
        <f t="shared" si="65"/>
        <v>0</v>
      </c>
      <c r="AW266" s="213">
        <v>0</v>
      </c>
      <c r="AY266" s="179">
        <v>420001</v>
      </c>
      <c r="AZ266" s="214" t="s">
        <v>696</v>
      </c>
      <c r="BA266" s="232">
        <v>9790</v>
      </c>
      <c r="BB266" s="266">
        <f t="shared" si="66"/>
        <v>9790</v>
      </c>
      <c r="BC266" s="215">
        <f t="shared" si="67"/>
        <v>1860.1</v>
      </c>
      <c r="BD266" s="215">
        <f t="shared" si="68"/>
        <v>0</v>
      </c>
    </row>
    <row r="267" spans="1:56" s="181" customFormat="1" ht="18.75" customHeight="1">
      <c r="A267" s="178">
        <v>238</v>
      </c>
      <c r="B267" s="179" t="s">
        <v>443</v>
      </c>
      <c r="C267" s="178" t="s">
        <v>369</v>
      </c>
      <c r="D267" s="263">
        <v>651</v>
      </c>
      <c r="E267" s="263">
        <v>21122</v>
      </c>
      <c r="F267" s="263">
        <v>10603</v>
      </c>
      <c r="G267" s="263">
        <v>17107</v>
      </c>
      <c r="H267" s="263">
        <v>744</v>
      </c>
      <c r="I267" s="263">
        <v>27912</v>
      </c>
      <c r="J267" s="263">
        <v>24709</v>
      </c>
      <c r="K267" s="263">
        <v>89219</v>
      </c>
      <c r="L267" s="263">
        <v>16907</v>
      </c>
      <c r="M267" s="263">
        <v>9467</v>
      </c>
      <c r="N267" s="263">
        <v>13694</v>
      </c>
      <c r="O267" s="263">
        <v>22629</v>
      </c>
      <c r="P267" s="263">
        <v>26075</v>
      </c>
      <c r="Q267" s="263">
        <v>27565</v>
      </c>
      <c r="R267" s="263">
        <v>33185</v>
      </c>
      <c r="S267" s="263">
        <v>33942</v>
      </c>
      <c r="T267" s="263">
        <v>18596</v>
      </c>
      <c r="U267" s="263">
        <v>29016</v>
      </c>
      <c r="V267" s="263">
        <v>17673</v>
      </c>
      <c r="W267" s="263">
        <v>25879</v>
      </c>
      <c r="X267" s="263">
        <v>47467</v>
      </c>
      <c r="Y267" s="263">
        <v>11253</v>
      </c>
      <c r="Z267" s="263">
        <v>23409</v>
      </c>
      <c r="AA267" s="263">
        <v>26570</v>
      </c>
      <c r="AB267" s="263">
        <v>28285</v>
      </c>
      <c r="AC267" s="263">
        <v>28384</v>
      </c>
      <c r="AD267" s="263">
        <v>25263</v>
      </c>
      <c r="AF267" s="262">
        <f t="shared" si="58"/>
        <v>89219</v>
      </c>
      <c r="AG267" s="262">
        <f t="shared" si="59"/>
        <v>651</v>
      </c>
      <c r="AH267" s="199">
        <f t="shared" si="60"/>
        <v>520.79999999999995</v>
      </c>
      <c r="AI267" s="209">
        <f t="shared" si="54"/>
        <v>0.94498785254040352</v>
      </c>
      <c r="AJ267" s="199">
        <f t="shared" si="61"/>
        <v>488.25</v>
      </c>
      <c r="AK267" s="209">
        <f t="shared" si="55"/>
        <v>0.94842611175662828</v>
      </c>
      <c r="AM267" s="210" t="b">
        <f t="shared" si="62"/>
        <v>0</v>
      </c>
      <c r="AN267" s="210" t="b">
        <f t="shared" si="69"/>
        <v>0</v>
      </c>
      <c r="AO267" s="211">
        <f t="shared" si="63"/>
        <v>62</v>
      </c>
      <c r="AP267" s="222">
        <f t="shared" si="64"/>
        <v>74648</v>
      </c>
      <c r="AQ267" s="178">
        <v>238</v>
      </c>
      <c r="AR267" s="212">
        <v>0</v>
      </c>
      <c r="AS267" s="203">
        <f t="shared" si="56"/>
        <v>0</v>
      </c>
      <c r="AT267" s="178">
        <v>238</v>
      </c>
      <c r="AU267" s="217">
        <f t="shared" si="57"/>
        <v>520.79999999999995</v>
      </c>
      <c r="AV267" s="217">
        <f t="shared" si="65"/>
        <v>0</v>
      </c>
      <c r="AW267" s="213">
        <v>0</v>
      </c>
      <c r="AY267" s="179">
        <v>360004</v>
      </c>
      <c r="AZ267" s="214" t="s">
        <v>578</v>
      </c>
      <c r="BA267" s="232">
        <v>7280</v>
      </c>
      <c r="BB267" s="266">
        <f t="shared" si="66"/>
        <v>7280</v>
      </c>
      <c r="BC267" s="215">
        <f t="shared" si="67"/>
        <v>1383.2</v>
      </c>
      <c r="BD267" s="215">
        <f t="shared" si="68"/>
        <v>0</v>
      </c>
    </row>
    <row r="268" spans="1:56" s="181" customFormat="1" ht="18.75" customHeight="1">
      <c r="A268" s="178">
        <v>239</v>
      </c>
      <c r="B268" s="179" t="s">
        <v>444</v>
      </c>
      <c r="C268" s="178" t="s">
        <v>425</v>
      </c>
      <c r="D268" s="263">
        <v>868</v>
      </c>
      <c r="E268" s="263">
        <v>4121</v>
      </c>
      <c r="F268" s="263">
        <v>884</v>
      </c>
      <c r="G268" s="263">
        <v>1722</v>
      </c>
      <c r="H268" s="263">
        <v>991</v>
      </c>
      <c r="I268" s="263">
        <v>4187</v>
      </c>
      <c r="J268" s="263">
        <v>5202</v>
      </c>
      <c r="K268" s="263">
        <v>34500</v>
      </c>
      <c r="L268" s="263">
        <v>17994</v>
      </c>
      <c r="M268" s="263">
        <v>1577</v>
      </c>
      <c r="N268" s="263">
        <v>2085</v>
      </c>
      <c r="O268" s="263">
        <v>2861</v>
      </c>
      <c r="P268" s="263">
        <v>4551</v>
      </c>
      <c r="Q268" s="263">
        <v>4135</v>
      </c>
      <c r="R268" s="263">
        <v>1625</v>
      </c>
      <c r="S268" s="263">
        <v>15996</v>
      </c>
      <c r="T268" s="263">
        <v>4948</v>
      </c>
      <c r="U268" s="263">
        <v>5470</v>
      </c>
      <c r="V268" s="263">
        <v>2873</v>
      </c>
      <c r="W268" s="263">
        <v>2439</v>
      </c>
      <c r="X268" s="263">
        <v>5980</v>
      </c>
      <c r="Y268" s="263">
        <v>2575</v>
      </c>
      <c r="Z268" s="263">
        <v>16581</v>
      </c>
      <c r="AA268" s="263">
        <v>5368</v>
      </c>
      <c r="AB268" s="263">
        <v>4226</v>
      </c>
      <c r="AC268" s="263">
        <v>4260</v>
      </c>
      <c r="AD268" s="263">
        <v>9582</v>
      </c>
      <c r="AF268" s="262">
        <f t="shared" si="58"/>
        <v>34500</v>
      </c>
      <c r="AG268" s="262">
        <f t="shared" si="59"/>
        <v>868</v>
      </c>
      <c r="AH268" s="199">
        <f t="shared" si="60"/>
        <v>694.4</v>
      </c>
      <c r="AI268" s="209">
        <f t="shared" si="54"/>
        <v>0.55967025998731779</v>
      </c>
      <c r="AJ268" s="199">
        <f t="shared" si="61"/>
        <v>651</v>
      </c>
      <c r="AK268" s="209">
        <f t="shared" si="55"/>
        <v>0.58719086873811033</v>
      </c>
      <c r="AM268" s="210" t="b">
        <f t="shared" si="62"/>
        <v>0</v>
      </c>
      <c r="AN268" s="210" t="b">
        <f t="shared" si="69"/>
        <v>0</v>
      </c>
      <c r="AO268" s="211">
        <f t="shared" si="63"/>
        <v>62</v>
      </c>
      <c r="AP268" s="222">
        <f t="shared" si="64"/>
        <v>74648</v>
      </c>
      <c r="AQ268" s="178">
        <v>239</v>
      </c>
      <c r="AR268" s="212">
        <v>0</v>
      </c>
      <c r="AS268" s="203">
        <f t="shared" si="56"/>
        <v>0</v>
      </c>
      <c r="AT268" s="178">
        <v>239</v>
      </c>
      <c r="AU268" s="217">
        <f t="shared" si="57"/>
        <v>694.4</v>
      </c>
      <c r="AV268" s="217">
        <f t="shared" si="65"/>
        <v>0</v>
      </c>
      <c r="AW268" s="213">
        <v>0</v>
      </c>
      <c r="AY268" s="179">
        <v>360014</v>
      </c>
      <c r="AZ268" s="214" t="s">
        <v>579</v>
      </c>
      <c r="BA268" s="232">
        <v>7740</v>
      </c>
      <c r="BB268" s="266">
        <f t="shared" si="66"/>
        <v>7740</v>
      </c>
      <c r="BC268" s="215">
        <f t="shared" si="67"/>
        <v>1470.6</v>
      </c>
      <c r="BD268" s="215">
        <f t="shared" si="68"/>
        <v>0</v>
      </c>
    </row>
    <row r="269" spans="1:56" s="181" customFormat="1" ht="18.75" customHeight="1">
      <c r="A269" s="178">
        <v>240</v>
      </c>
      <c r="B269" s="179" t="s">
        <v>444</v>
      </c>
      <c r="C269" s="178" t="s">
        <v>369</v>
      </c>
      <c r="D269" s="263">
        <v>868</v>
      </c>
      <c r="E269" s="263">
        <v>24717</v>
      </c>
      <c r="F269" s="263">
        <v>10603</v>
      </c>
      <c r="G269" s="263">
        <v>17216</v>
      </c>
      <c r="H269" s="263">
        <v>991</v>
      </c>
      <c r="I269" s="263">
        <v>27240</v>
      </c>
      <c r="J269" s="263">
        <v>20808</v>
      </c>
      <c r="K269" s="263">
        <v>118957</v>
      </c>
      <c r="L269" s="263">
        <v>17994</v>
      </c>
      <c r="M269" s="263">
        <v>9467</v>
      </c>
      <c r="N269" s="263">
        <v>3717</v>
      </c>
      <c r="O269" s="263">
        <v>20027</v>
      </c>
      <c r="P269" s="263">
        <v>24318</v>
      </c>
      <c r="Q269" s="263">
        <v>26902</v>
      </c>
      <c r="R269" s="263">
        <v>23415</v>
      </c>
      <c r="S269" s="263">
        <v>42785</v>
      </c>
      <c r="T269" s="263">
        <v>19794</v>
      </c>
      <c r="U269" s="263">
        <v>32689</v>
      </c>
      <c r="V269" s="263">
        <v>17246</v>
      </c>
      <c r="W269" s="263">
        <v>58521</v>
      </c>
      <c r="X269" s="263">
        <v>35872</v>
      </c>
      <c r="Y269" s="263">
        <v>26920</v>
      </c>
      <c r="Z269" s="263">
        <v>33162</v>
      </c>
      <c r="AA269" s="263">
        <v>29352</v>
      </c>
      <c r="AB269" s="263">
        <v>27674</v>
      </c>
      <c r="AC269" s="263">
        <v>43079</v>
      </c>
      <c r="AD269" s="263">
        <v>21441</v>
      </c>
      <c r="AF269" s="262">
        <f t="shared" si="58"/>
        <v>118957</v>
      </c>
      <c r="AG269" s="262">
        <f t="shared" si="59"/>
        <v>868</v>
      </c>
      <c r="AH269" s="199">
        <f t="shared" si="60"/>
        <v>694.4</v>
      </c>
      <c r="AI269" s="209">
        <f t="shared" si="54"/>
        <v>0.92665047005387136</v>
      </c>
      <c r="AJ269" s="199">
        <f t="shared" si="61"/>
        <v>651</v>
      </c>
      <c r="AK269" s="209">
        <f t="shared" si="55"/>
        <v>0.93123481567550437</v>
      </c>
      <c r="AM269" s="210" t="b">
        <f t="shared" si="62"/>
        <v>0</v>
      </c>
      <c r="AN269" s="210" t="b">
        <f t="shared" si="69"/>
        <v>0</v>
      </c>
      <c r="AO269" s="211">
        <f t="shared" si="63"/>
        <v>62</v>
      </c>
      <c r="AP269" s="222">
        <f t="shared" si="64"/>
        <v>74648</v>
      </c>
      <c r="AQ269" s="178">
        <v>240</v>
      </c>
      <c r="AR269" s="212">
        <v>0</v>
      </c>
      <c r="AS269" s="203">
        <f t="shared" si="56"/>
        <v>0</v>
      </c>
      <c r="AT269" s="178">
        <v>240</v>
      </c>
      <c r="AU269" s="217">
        <f t="shared" si="57"/>
        <v>694.4</v>
      </c>
      <c r="AV269" s="217">
        <f t="shared" si="65"/>
        <v>0</v>
      </c>
      <c r="AW269" s="213">
        <v>0</v>
      </c>
      <c r="AY269" s="179">
        <v>360014</v>
      </c>
      <c r="AZ269" s="214" t="s">
        <v>579</v>
      </c>
      <c r="BA269" s="232">
        <v>7740</v>
      </c>
      <c r="BB269" s="266">
        <f t="shared" si="66"/>
        <v>7740</v>
      </c>
      <c r="BC269" s="215">
        <f t="shared" si="67"/>
        <v>1470.6</v>
      </c>
      <c r="BD269" s="215">
        <f t="shared" si="68"/>
        <v>0</v>
      </c>
    </row>
    <row r="270" spans="1:56" s="181" customFormat="1" ht="18.75" customHeight="1">
      <c r="A270" s="178">
        <v>241</v>
      </c>
      <c r="B270" s="179" t="s">
        <v>445</v>
      </c>
      <c r="C270" s="178" t="s">
        <v>369</v>
      </c>
      <c r="D270" s="263">
        <v>15995</v>
      </c>
      <c r="E270" s="263">
        <v>22147</v>
      </c>
      <c r="F270" s="263">
        <v>14565</v>
      </c>
      <c r="G270" s="263">
        <v>28416</v>
      </c>
      <c r="H270" s="263">
        <v>16186</v>
      </c>
      <c r="I270" s="263">
        <v>23037</v>
      </c>
      <c r="J270" s="263">
        <v>21067</v>
      </c>
      <c r="K270" s="263">
        <v>14955</v>
      </c>
      <c r="L270" s="263">
        <v>12615</v>
      </c>
      <c r="M270" s="263">
        <v>13005</v>
      </c>
      <c r="N270" s="263">
        <v>7948</v>
      </c>
      <c r="O270" s="263">
        <v>19767</v>
      </c>
      <c r="P270" s="263">
        <v>17893</v>
      </c>
      <c r="Q270" s="263">
        <v>22750</v>
      </c>
      <c r="R270" s="263">
        <v>20624</v>
      </c>
      <c r="S270" s="263">
        <v>29910</v>
      </c>
      <c r="T270" s="263">
        <v>21848</v>
      </c>
      <c r="U270" s="263">
        <v>19345</v>
      </c>
      <c r="V270" s="263">
        <v>14585</v>
      </c>
      <c r="W270" s="263">
        <v>15605</v>
      </c>
      <c r="X270" s="263">
        <v>23987</v>
      </c>
      <c r="Y270" s="263">
        <v>13999</v>
      </c>
      <c r="Z270" s="263">
        <v>15996</v>
      </c>
      <c r="AA270" s="263">
        <v>14093</v>
      </c>
      <c r="AB270" s="263">
        <v>23330</v>
      </c>
      <c r="AC270" s="263">
        <v>23426</v>
      </c>
      <c r="AD270" s="263">
        <v>21161</v>
      </c>
      <c r="AF270" s="262">
        <f t="shared" si="58"/>
        <v>29910</v>
      </c>
      <c r="AG270" s="262">
        <f t="shared" si="59"/>
        <v>7948</v>
      </c>
      <c r="AH270" s="199">
        <f t="shared" si="60"/>
        <v>6358.4</v>
      </c>
      <c r="AI270" s="209">
        <f t="shared" si="54"/>
        <v>0.51108035371011151</v>
      </c>
      <c r="AJ270" s="199">
        <f t="shared" si="61"/>
        <v>5961</v>
      </c>
      <c r="AK270" s="209">
        <f t="shared" si="55"/>
        <v>0.54163783160322954</v>
      </c>
      <c r="AM270" s="210" t="b">
        <f t="shared" si="62"/>
        <v>0</v>
      </c>
      <c r="AN270" s="210" t="b">
        <f t="shared" si="69"/>
        <v>0</v>
      </c>
      <c r="AO270" s="211">
        <f t="shared" si="63"/>
        <v>62</v>
      </c>
      <c r="AP270" s="222">
        <f t="shared" si="64"/>
        <v>74648</v>
      </c>
      <c r="AQ270" s="178">
        <v>241</v>
      </c>
      <c r="AR270" s="212">
        <v>0</v>
      </c>
      <c r="AS270" s="203">
        <f t="shared" si="56"/>
        <v>0</v>
      </c>
      <c r="AT270" s="178">
        <v>241</v>
      </c>
      <c r="AU270" s="217">
        <f t="shared" si="57"/>
        <v>6358.4</v>
      </c>
      <c r="AV270" s="217">
        <f t="shared" si="65"/>
        <v>0</v>
      </c>
      <c r="AW270" s="213">
        <v>0</v>
      </c>
      <c r="AY270" s="179"/>
      <c r="AZ270" s="214"/>
      <c r="BA270" s="232">
        <v>16300</v>
      </c>
      <c r="BB270" s="266">
        <f t="shared" si="66"/>
        <v>16300</v>
      </c>
      <c r="BC270" s="215">
        <f t="shared" si="67"/>
        <v>3097</v>
      </c>
      <c r="BD270" s="215">
        <f t="shared" si="68"/>
        <v>0</v>
      </c>
    </row>
    <row r="271" spans="1:56" s="181" customFormat="1" ht="18.75" customHeight="1">
      <c r="A271" s="178">
        <v>242</v>
      </c>
      <c r="B271" s="179" t="s">
        <v>446</v>
      </c>
      <c r="C271" s="178" t="s">
        <v>369</v>
      </c>
      <c r="D271" s="263">
        <v>449</v>
      </c>
      <c r="E271" s="263">
        <v>23850</v>
      </c>
      <c r="F271" s="263">
        <v>12818</v>
      </c>
      <c r="G271" s="263">
        <v>20937</v>
      </c>
      <c r="H271" s="263">
        <v>513</v>
      </c>
      <c r="I271" s="263">
        <v>27156</v>
      </c>
      <c r="J271" s="263">
        <v>20808</v>
      </c>
      <c r="K271" s="263">
        <v>25773</v>
      </c>
      <c r="L271" s="263">
        <v>7803</v>
      </c>
      <c r="M271" s="263">
        <v>11445</v>
      </c>
      <c r="N271" s="263">
        <v>7524</v>
      </c>
      <c r="O271" s="263">
        <v>18727</v>
      </c>
      <c r="P271" s="263">
        <v>20548</v>
      </c>
      <c r="Q271" s="263">
        <v>26819</v>
      </c>
      <c r="R271" s="263">
        <v>24373</v>
      </c>
      <c r="S271" s="263">
        <v>29520</v>
      </c>
      <c r="T271" s="263">
        <v>12588</v>
      </c>
      <c r="U271" s="263">
        <v>24181</v>
      </c>
      <c r="V271" s="263">
        <v>17194</v>
      </c>
      <c r="W271" s="263">
        <v>45386</v>
      </c>
      <c r="X271" s="263">
        <v>13927</v>
      </c>
      <c r="Y271" s="263">
        <v>16009</v>
      </c>
      <c r="Z271" s="263">
        <v>15605</v>
      </c>
      <c r="AA271" s="263">
        <v>18722</v>
      </c>
      <c r="AB271" s="263">
        <v>27517</v>
      </c>
      <c r="AC271" s="263">
        <v>27616</v>
      </c>
      <c r="AD271" s="263">
        <v>21052</v>
      </c>
      <c r="AF271" s="262">
        <f t="shared" si="58"/>
        <v>45386</v>
      </c>
      <c r="AG271" s="262">
        <f t="shared" si="59"/>
        <v>449</v>
      </c>
      <c r="AH271" s="199">
        <f t="shared" si="60"/>
        <v>359.2</v>
      </c>
      <c r="AI271" s="209">
        <f t="shared" si="54"/>
        <v>0.96861511577107906</v>
      </c>
      <c r="AJ271" s="199">
        <f t="shared" si="61"/>
        <v>336.75</v>
      </c>
      <c r="AK271" s="209">
        <f t="shared" si="55"/>
        <v>0.97057667103538658</v>
      </c>
      <c r="AM271" s="210" t="b">
        <f t="shared" si="62"/>
        <v>0</v>
      </c>
      <c r="AN271" s="210" t="b">
        <f t="shared" si="69"/>
        <v>0</v>
      </c>
      <c r="AO271" s="211">
        <f t="shared" si="63"/>
        <v>62</v>
      </c>
      <c r="AP271" s="222">
        <f t="shared" si="64"/>
        <v>74648</v>
      </c>
      <c r="AQ271" s="178">
        <v>242</v>
      </c>
      <c r="AR271" s="212">
        <v>0</v>
      </c>
      <c r="AS271" s="203">
        <f t="shared" si="56"/>
        <v>0</v>
      </c>
      <c r="AT271" s="178">
        <v>242</v>
      </c>
      <c r="AU271" s="217">
        <f t="shared" si="57"/>
        <v>359.2</v>
      </c>
      <c r="AV271" s="217">
        <f t="shared" si="65"/>
        <v>0</v>
      </c>
      <c r="AW271" s="213">
        <v>0</v>
      </c>
      <c r="AY271" s="179">
        <v>250007</v>
      </c>
      <c r="AZ271" s="214" t="s">
        <v>580</v>
      </c>
      <c r="BA271" s="232">
        <v>10340</v>
      </c>
      <c r="BB271" s="266">
        <f t="shared" si="66"/>
        <v>10340</v>
      </c>
      <c r="BC271" s="215">
        <f t="shared" si="67"/>
        <v>1964.6000000000001</v>
      </c>
      <c r="BD271" s="215">
        <f t="shared" si="68"/>
        <v>0</v>
      </c>
    </row>
    <row r="272" spans="1:56" s="181" customFormat="1" ht="18.75" customHeight="1">
      <c r="A272" s="178">
        <v>243</v>
      </c>
      <c r="B272" s="179" t="s">
        <v>447</v>
      </c>
      <c r="C272" s="178" t="s">
        <v>369</v>
      </c>
      <c r="D272" s="263">
        <v>115</v>
      </c>
      <c r="E272" s="263">
        <v>3578</v>
      </c>
      <c r="F272" s="263">
        <v>3059</v>
      </c>
      <c r="G272" s="263">
        <v>7478</v>
      </c>
      <c r="H272" s="263">
        <v>132</v>
      </c>
      <c r="I272" s="263">
        <v>7957</v>
      </c>
      <c r="J272" s="263">
        <v>9103</v>
      </c>
      <c r="K272" s="263">
        <v>33440</v>
      </c>
      <c r="L272" s="263">
        <v>3902</v>
      </c>
      <c r="M272" s="263">
        <v>2731</v>
      </c>
      <c r="N272" s="263">
        <v>3098</v>
      </c>
      <c r="O272" s="263">
        <v>6112</v>
      </c>
      <c r="P272" s="263">
        <v>6307</v>
      </c>
      <c r="Q272" s="263">
        <v>7858</v>
      </c>
      <c r="R272" s="263">
        <v>11084</v>
      </c>
      <c r="S272" s="263">
        <v>8843</v>
      </c>
      <c r="T272" s="263">
        <v>4291</v>
      </c>
      <c r="U272" s="263">
        <v>6191</v>
      </c>
      <c r="V272" s="263">
        <v>5039</v>
      </c>
      <c r="W272" s="263">
        <v>10924</v>
      </c>
      <c r="X272" s="263">
        <v>14122</v>
      </c>
      <c r="Y272" s="263">
        <v>4449</v>
      </c>
      <c r="Z272" s="263">
        <v>6632</v>
      </c>
      <c r="AA272" s="263">
        <v>4796</v>
      </c>
      <c r="AB272" s="263">
        <v>8050</v>
      </c>
      <c r="AC272" s="263">
        <v>8092</v>
      </c>
      <c r="AD272" s="263">
        <v>9181</v>
      </c>
      <c r="AF272" s="262">
        <f t="shared" si="58"/>
        <v>33440</v>
      </c>
      <c r="AG272" s="262">
        <f t="shared" si="59"/>
        <v>115</v>
      </c>
      <c r="AH272" s="199">
        <f t="shared" si="60"/>
        <v>92</v>
      </c>
      <c r="AI272" s="209">
        <f t="shared" si="54"/>
        <v>0.96631270596850971</v>
      </c>
      <c r="AJ272" s="199">
        <f t="shared" si="61"/>
        <v>86.25</v>
      </c>
      <c r="AK272" s="209">
        <f t="shared" si="55"/>
        <v>0.9684181618454778</v>
      </c>
      <c r="AM272" s="210" t="b">
        <f t="shared" si="62"/>
        <v>0</v>
      </c>
      <c r="AN272" s="210" t="b">
        <f t="shared" si="69"/>
        <v>0</v>
      </c>
      <c r="AO272" s="211">
        <f t="shared" si="63"/>
        <v>62</v>
      </c>
      <c r="AP272" s="222">
        <f t="shared" si="64"/>
        <v>74648</v>
      </c>
      <c r="AQ272" s="178">
        <v>243</v>
      </c>
      <c r="AR272" s="212">
        <v>0</v>
      </c>
      <c r="AS272" s="203">
        <f t="shared" si="56"/>
        <v>0</v>
      </c>
      <c r="AT272" s="178">
        <v>243</v>
      </c>
      <c r="AU272" s="217">
        <f t="shared" si="57"/>
        <v>92</v>
      </c>
      <c r="AV272" s="217">
        <f t="shared" si="65"/>
        <v>0</v>
      </c>
      <c r="AW272" s="213">
        <v>0</v>
      </c>
      <c r="AY272" s="179">
        <v>600003</v>
      </c>
      <c r="AZ272" s="214" t="s">
        <v>581</v>
      </c>
      <c r="BA272" s="232">
        <v>2370</v>
      </c>
      <c r="BB272" s="266">
        <f t="shared" si="66"/>
        <v>2370</v>
      </c>
      <c r="BC272" s="215">
        <f t="shared" si="67"/>
        <v>450.3</v>
      </c>
      <c r="BD272" s="215">
        <f t="shared" si="68"/>
        <v>0</v>
      </c>
    </row>
    <row r="273" spans="1:56" s="181" customFormat="1" ht="18.75" customHeight="1">
      <c r="A273" s="178">
        <v>244</v>
      </c>
      <c r="B273" s="179" t="s">
        <v>448</v>
      </c>
      <c r="C273" s="178" t="s">
        <v>369</v>
      </c>
      <c r="D273" s="263">
        <v>8621</v>
      </c>
      <c r="E273" s="263">
        <v>24618</v>
      </c>
      <c r="F273" s="263">
        <v>15731</v>
      </c>
      <c r="G273" s="263">
        <v>14750</v>
      </c>
      <c r="H273" s="263">
        <v>8520</v>
      </c>
      <c r="I273" s="263">
        <v>26152</v>
      </c>
      <c r="J273" s="263">
        <v>31211</v>
      </c>
      <c r="K273" s="263">
        <v>27757</v>
      </c>
      <c r="L273" s="263">
        <v>50718</v>
      </c>
      <c r="M273" s="263">
        <v>14045</v>
      </c>
      <c r="N273" s="263">
        <v>6762</v>
      </c>
      <c r="O273" s="263">
        <v>18467</v>
      </c>
      <c r="P273" s="263">
        <v>35372</v>
      </c>
      <c r="Q273" s="263">
        <v>25827</v>
      </c>
      <c r="R273" s="263">
        <v>37905</v>
      </c>
      <c r="S273" s="263">
        <v>113920</v>
      </c>
      <c r="T273" s="263">
        <v>55789</v>
      </c>
      <c r="U273" s="263">
        <v>67706</v>
      </c>
      <c r="V273" s="263">
        <v>16558</v>
      </c>
      <c r="W273" s="263">
        <v>26010</v>
      </c>
      <c r="X273" s="263">
        <v>9140</v>
      </c>
      <c r="Y273" s="263">
        <v>25982</v>
      </c>
      <c r="Z273" s="263">
        <v>21458</v>
      </c>
      <c r="AA273" s="263">
        <v>14132</v>
      </c>
      <c r="AB273" s="263">
        <v>26425</v>
      </c>
      <c r="AC273" s="263">
        <v>26594</v>
      </c>
      <c r="AD273" s="263">
        <v>31869</v>
      </c>
      <c r="AF273" s="262">
        <f t="shared" si="58"/>
        <v>113920</v>
      </c>
      <c r="AG273" s="262">
        <f t="shared" si="59"/>
        <v>6762</v>
      </c>
      <c r="AH273" s="199">
        <f t="shared" si="60"/>
        <v>5409.6</v>
      </c>
      <c r="AI273" s="209">
        <f t="shared" si="54"/>
        <v>0.61483802064791737</v>
      </c>
      <c r="AJ273" s="199">
        <f t="shared" si="61"/>
        <v>5071.5</v>
      </c>
      <c r="AK273" s="209">
        <f t="shared" si="55"/>
        <v>0.63891064435742262</v>
      </c>
      <c r="AM273" s="210" t="b">
        <f t="shared" si="62"/>
        <v>0</v>
      </c>
      <c r="AN273" s="210" t="b">
        <f t="shared" si="69"/>
        <v>0</v>
      </c>
      <c r="AO273" s="211">
        <f t="shared" si="63"/>
        <v>62</v>
      </c>
      <c r="AP273" s="222">
        <f t="shared" si="64"/>
        <v>74648</v>
      </c>
      <c r="AQ273" s="178">
        <v>244</v>
      </c>
      <c r="AR273" s="212">
        <v>0</v>
      </c>
      <c r="AS273" s="203">
        <f t="shared" si="56"/>
        <v>0</v>
      </c>
      <c r="AT273" s="178">
        <v>244</v>
      </c>
      <c r="AU273" s="217">
        <f t="shared" si="57"/>
        <v>5409.6</v>
      </c>
      <c r="AV273" s="217">
        <f t="shared" si="65"/>
        <v>0</v>
      </c>
      <c r="AW273" s="213">
        <v>0</v>
      </c>
      <c r="AY273" s="179">
        <v>210005</v>
      </c>
      <c r="AZ273" s="214" t="s">
        <v>582</v>
      </c>
      <c r="BA273" s="232">
        <v>10800</v>
      </c>
      <c r="BB273" s="266">
        <f t="shared" si="66"/>
        <v>10800</v>
      </c>
      <c r="BC273" s="215">
        <f t="shared" si="67"/>
        <v>2052</v>
      </c>
      <c r="BD273" s="215">
        <f t="shared" si="68"/>
        <v>0</v>
      </c>
    </row>
    <row r="274" spans="1:56" s="181" customFormat="1" ht="18.75" customHeight="1">
      <c r="A274" s="178">
        <v>245</v>
      </c>
      <c r="B274" s="179" t="s">
        <v>449</v>
      </c>
      <c r="C274" s="178" t="s">
        <v>369</v>
      </c>
      <c r="D274" s="263">
        <v>49354</v>
      </c>
      <c r="E274" s="263">
        <v>66652</v>
      </c>
      <c r="F274" s="263">
        <v>20861</v>
      </c>
      <c r="G274" s="263">
        <v>21510</v>
      </c>
      <c r="H274" s="263">
        <v>49945</v>
      </c>
      <c r="I274" s="263">
        <v>74764</v>
      </c>
      <c r="J274" s="263">
        <v>75427</v>
      </c>
      <c r="K274" s="263">
        <v>83600</v>
      </c>
      <c r="L274" s="263">
        <v>45516</v>
      </c>
      <c r="M274" s="263">
        <v>14045</v>
      </c>
      <c r="N274" s="263">
        <v>8853</v>
      </c>
      <c r="O274" s="263">
        <v>54880</v>
      </c>
      <c r="P274" s="263">
        <v>60471</v>
      </c>
      <c r="Q274" s="263">
        <v>73831</v>
      </c>
      <c r="R274" s="263">
        <v>75889</v>
      </c>
      <c r="S274" s="263">
        <v>200661</v>
      </c>
      <c r="T274" s="263">
        <v>50068</v>
      </c>
      <c r="U274" s="263">
        <v>87050</v>
      </c>
      <c r="V274" s="263">
        <v>47335</v>
      </c>
      <c r="W274" s="263">
        <v>60276</v>
      </c>
      <c r="X274" s="263">
        <v>107495</v>
      </c>
      <c r="Y274" s="263">
        <v>42149</v>
      </c>
      <c r="Z274" s="263">
        <v>58521</v>
      </c>
      <c r="AA274" s="263">
        <v>56997</v>
      </c>
      <c r="AB274" s="263">
        <v>75543</v>
      </c>
      <c r="AC274" s="263">
        <v>76025</v>
      </c>
      <c r="AD274" s="263">
        <v>75650</v>
      </c>
      <c r="AF274" s="262">
        <f t="shared" si="58"/>
        <v>200661</v>
      </c>
      <c r="AG274" s="262">
        <f t="shared" si="59"/>
        <v>8853</v>
      </c>
      <c r="AH274" s="199">
        <f t="shared" si="60"/>
        <v>7082.4</v>
      </c>
      <c r="AI274" s="209">
        <f t="shared" si="54"/>
        <v>0.49573513705945182</v>
      </c>
      <c r="AJ274" s="199">
        <f t="shared" si="61"/>
        <v>6639.75</v>
      </c>
      <c r="AK274" s="209">
        <f t="shared" si="55"/>
        <v>0.5272516909932361</v>
      </c>
      <c r="AM274" s="210" t="b">
        <f t="shared" si="62"/>
        <v>0</v>
      </c>
      <c r="AN274" s="210" t="b">
        <f t="shared" si="69"/>
        <v>0</v>
      </c>
      <c r="AO274" s="211">
        <f t="shared" si="63"/>
        <v>62</v>
      </c>
      <c r="AP274" s="222">
        <f t="shared" si="64"/>
        <v>74648</v>
      </c>
      <c r="AQ274" s="178">
        <v>245</v>
      </c>
      <c r="AR274" s="212">
        <v>0</v>
      </c>
      <c r="AS274" s="203">
        <f t="shared" si="56"/>
        <v>0</v>
      </c>
      <c r="AT274" s="178">
        <v>245</v>
      </c>
      <c r="AU274" s="217">
        <f t="shared" si="57"/>
        <v>7082.4</v>
      </c>
      <c r="AV274" s="217">
        <f t="shared" si="65"/>
        <v>0</v>
      </c>
      <c r="AW274" s="213">
        <v>0</v>
      </c>
      <c r="AY274" s="179" t="s">
        <v>726</v>
      </c>
      <c r="AZ274" s="214" t="s">
        <v>582</v>
      </c>
      <c r="BA274" s="232">
        <v>38823.519999999997</v>
      </c>
      <c r="BB274" s="266">
        <f t="shared" si="66"/>
        <v>38823.519999999997</v>
      </c>
      <c r="BC274" s="215">
        <f t="shared" si="67"/>
        <v>7376.4687999999996</v>
      </c>
      <c r="BD274" s="215">
        <f t="shared" si="68"/>
        <v>0</v>
      </c>
    </row>
    <row r="275" spans="1:56" s="181" customFormat="1" ht="18.75" customHeight="1">
      <c r="A275" s="178">
        <v>246</v>
      </c>
      <c r="B275" s="179" t="s">
        <v>450</v>
      </c>
      <c r="C275" s="178" t="s">
        <v>369</v>
      </c>
      <c r="D275" s="263">
        <v>46822</v>
      </c>
      <c r="E275" s="263">
        <v>51086</v>
      </c>
      <c r="F275" s="263">
        <v>22314</v>
      </c>
      <c r="G275" s="263">
        <v>35851</v>
      </c>
      <c r="H275" s="263">
        <v>46269</v>
      </c>
      <c r="I275" s="263">
        <v>38743</v>
      </c>
      <c r="J275" s="263">
        <v>66323</v>
      </c>
      <c r="K275" s="263">
        <v>63444</v>
      </c>
      <c r="L275" s="263">
        <v>58521</v>
      </c>
      <c r="M275" s="263">
        <v>32511</v>
      </c>
      <c r="N275" s="263">
        <v>4559</v>
      </c>
      <c r="O275" s="263">
        <v>34071</v>
      </c>
      <c r="P275" s="263">
        <v>37453</v>
      </c>
      <c r="Q275" s="263">
        <v>38259</v>
      </c>
      <c r="R275" s="263">
        <v>58583</v>
      </c>
      <c r="S275" s="263">
        <v>47987</v>
      </c>
      <c r="T275" s="263">
        <v>64372</v>
      </c>
      <c r="U275" s="263">
        <v>48361</v>
      </c>
      <c r="V275" s="263">
        <v>24529</v>
      </c>
      <c r="W275" s="263">
        <v>55009</v>
      </c>
      <c r="X275" s="263">
        <v>81624</v>
      </c>
      <c r="Y275" s="263">
        <v>44894</v>
      </c>
      <c r="Z275" s="263">
        <v>50718</v>
      </c>
      <c r="AA275" s="263">
        <v>50653</v>
      </c>
      <c r="AB275" s="263">
        <v>39080</v>
      </c>
      <c r="AC275" s="263">
        <v>65889</v>
      </c>
      <c r="AD275" s="263">
        <v>66805</v>
      </c>
      <c r="AF275" s="262">
        <f t="shared" si="58"/>
        <v>81624</v>
      </c>
      <c r="AG275" s="262">
        <f t="shared" si="59"/>
        <v>4559</v>
      </c>
      <c r="AH275" s="199">
        <f t="shared" si="60"/>
        <v>3647.2</v>
      </c>
      <c r="AI275" s="209">
        <f t="shared" si="54"/>
        <v>0.88781643136169297</v>
      </c>
      <c r="AJ275" s="199">
        <f t="shared" si="61"/>
        <v>3419.25</v>
      </c>
      <c r="AK275" s="209">
        <f t="shared" si="55"/>
        <v>0.89482790440158722</v>
      </c>
      <c r="AM275" s="210" t="b">
        <f t="shared" si="62"/>
        <v>0</v>
      </c>
      <c r="AN275" s="210" t="b">
        <f t="shared" si="69"/>
        <v>0</v>
      </c>
      <c r="AO275" s="211">
        <f t="shared" si="63"/>
        <v>62</v>
      </c>
      <c r="AP275" s="222">
        <f t="shared" si="64"/>
        <v>74648</v>
      </c>
      <c r="AQ275" s="178">
        <v>246</v>
      </c>
      <c r="AR275" s="212">
        <v>0</v>
      </c>
      <c r="AS275" s="203">
        <f t="shared" si="56"/>
        <v>0</v>
      </c>
      <c r="AT275" s="178">
        <v>246</v>
      </c>
      <c r="AU275" s="217">
        <f t="shared" si="57"/>
        <v>3647.2</v>
      </c>
      <c r="AV275" s="217">
        <f t="shared" si="65"/>
        <v>0</v>
      </c>
      <c r="AW275" s="213">
        <v>0</v>
      </c>
      <c r="AY275" s="179">
        <v>210020</v>
      </c>
      <c r="AZ275" s="214" t="s">
        <v>583</v>
      </c>
      <c r="BA275" s="232">
        <v>9330</v>
      </c>
      <c r="BB275" s="266">
        <f t="shared" si="66"/>
        <v>9330</v>
      </c>
      <c r="BC275" s="215">
        <f t="shared" si="67"/>
        <v>1772.7</v>
      </c>
      <c r="BD275" s="215">
        <f t="shared" si="68"/>
        <v>0</v>
      </c>
    </row>
    <row r="276" spans="1:56" s="181" customFormat="1" ht="18.75" customHeight="1">
      <c r="A276" s="178">
        <v>247</v>
      </c>
      <c r="B276" s="179" t="s">
        <v>451</v>
      </c>
      <c r="C276" s="178" t="s">
        <v>369</v>
      </c>
      <c r="D276" s="263">
        <v>54288</v>
      </c>
      <c r="E276" s="263">
        <v>64989</v>
      </c>
      <c r="F276" s="263">
        <v>29640</v>
      </c>
      <c r="G276" s="263">
        <v>54084</v>
      </c>
      <c r="H276" s="263">
        <v>54939</v>
      </c>
      <c r="I276" s="263">
        <v>91987</v>
      </c>
      <c r="J276" s="263">
        <v>68925</v>
      </c>
      <c r="K276" s="263">
        <v>96605</v>
      </c>
      <c r="L276" s="263">
        <v>71525</v>
      </c>
      <c r="M276" s="263">
        <v>32511</v>
      </c>
      <c r="N276" s="263">
        <v>8853</v>
      </c>
      <c r="O276" s="263">
        <v>54880</v>
      </c>
      <c r="P276" s="263">
        <v>62423</v>
      </c>
      <c r="Q276" s="263">
        <v>90841</v>
      </c>
      <c r="R276" s="263">
        <v>62287</v>
      </c>
      <c r="S276" s="263">
        <v>72826</v>
      </c>
      <c r="T276" s="263">
        <v>78678</v>
      </c>
      <c r="U276" s="263">
        <v>101114</v>
      </c>
      <c r="V276" s="263">
        <v>58240</v>
      </c>
      <c r="W276" s="263">
        <v>60276</v>
      </c>
      <c r="X276" s="263">
        <v>92114</v>
      </c>
      <c r="Y276" s="263">
        <v>47797</v>
      </c>
      <c r="Z276" s="263">
        <v>62423</v>
      </c>
      <c r="AA276" s="263">
        <v>57009</v>
      </c>
      <c r="AB276" s="263">
        <v>93347</v>
      </c>
      <c r="AC276" s="263">
        <v>93542</v>
      </c>
      <c r="AD276" s="263">
        <v>69728</v>
      </c>
      <c r="AF276" s="262">
        <f t="shared" si="58"/>
        <v>101114</v>
      </c>
      <c r="AG276" s="262">
        <f t="shared" si="59"/>
        <v>8853</v>
      </c>
      <c r="AH276" s="199">
        <f t="shared" si="60"/>
        <v>7082.4</v>
      </c>
      <c r="AI276" s="209">
        <f t="shared" si="54"/>
        <v>0.78215373258281817</v>
      </c>
      <c r="AJ276" s="199">
        <f t="shared" si="61"/>
        <v>6639.75</v>
      </c>
      <c r="AK276" s="209">
        <f t="shared" si="55"/>
        <v>0.79576912429639202</v>
      </c>
      <c r="AM276" s="210" t="b">
        <f t="shared" si="62"/>
        <v>0</v>
      </c>
      <c r="AN276" s="210" t="b">
        <f t="shared" si="69"/>
        <v>0</v>
      </c>
      <c r="AO276" s="211">
        <f t="shared" si="63"/>
        <v>62</v>
      </c>
      <c r="AP276" s="222">
        <f t="shared" si="64"/>
        <v>74648</v>
      </c>
      <c r="AQ276" s="178">
        <v>247</v>
      </c>
      <c r="AR276" s="212">
        <v>0</v>
      </c>
      <c r="AS276" s="203">
        <f t="shared" si="56"/>
        <v>0</v>
      </c>
      <c r="AT276" s="178">
        <v>247</v>
      </c>
      <c r="AU276" s="217">
        <f t="shared" si="57"/>
        <v>7082.4</v>
      </c>
      <c r="AV276" s="217">
        <f t="shared" si="65"/>
        <v>0</v>
      </c>
      <c r="AW276" s="213">
        <v>0</v>
      </c>
      <c r="AY276" s="179"/>
      <c r="AZ276" s="214"/>
      <c r="BA276" s="232">
        <v>9330</v>
      </c>
      <c r="BB276" s="266">
        <f t="shared" si="66"/>
        <v>9330</v>
      </c>
      <c r="BC276" s="215">
        <f t="shared" si="67"/>
        <v>1772.7</v>
      </c>
      <c r="BD276" s="215">
        <f t="shared" si="68"/>
        <v>0</v>
      </c>
    </row>
    <row r="277" spans="1:56" s="181" customFormat="1" ht="18.75" customHeight="1">
      <c r="A277" s="178">
        <v>248</v>
      </c>
      <c r="B277" s="179" t="s">
        <v>452</v>
      </c>
      <c r="C277" s="178" t="s">
        <v>425</v>
      </c>
      <c r="D277" s="263">
        <v>9255</v>
      </c>
      <c r="E277" s="263">
        <v>1349</v>
      </c>
      <c r="F277" s="263">
        <v>689</v>
      </c>
      <c r="G277" s="263">
        <v>1315</v>
      </c>
      <c r="H277" s="263">
        <v>9146</v>
      </c>
      <c r="I277" s="263">
        <v>1668</v>
      </c>
      <c r="J277" s="263">
        <v>2601</v>
      </c>
      <c r="K277" s="263">
        <v>10677</v>
      </c>
      <c r="L277" s="263">
        <v>585</v>
      </c>
      <c r="M277" s="263">
        <v>1300</v>
      </c>
      <c r="N277" s="263">
        <v>501</v>
      </c>
      <c r="O277" s="263">
        <v>1821</v>
      </c>
      <c r="P277" s="263">
        <v>1496</v>
      </c>
      <c r="Q277" s="263">
        <v>1647</v>
      </c>
      <c r="R277" s="263">
        <v>397</v>
      </c>
      <c r="S277" s="263">
        <v>2341</v>
      </c>
      <c r="T277" s="263">
        <v>1717</v>
      </c>
      <c r="U277" s="263">
        <v>1182</v>
      </c>
      <c r="V277" s="263">
        <v>1144</v>
      </c>
      <c r="W277" s="263">
        <v>1240</v>
      </c>
      <c r="X277" s="263">
        <v>980</v>
      </c>
      <c r="Y277" s="263">
        <v>1347</v>
      </c>
      <c r="Z277" s="263">
        <v>3902</v>
      </c>
      <c r="AA277" s="263">
        <v>1644</v>
      </c>
      <c r="AB277" s="263">
        <v>1692</v>
      </c>
      <c r="AC277" s="263">
        <v>1696</v>
      </c>
      <c r="AD277" s="263">
        <v>2712</v>
      </c>
      <c r="AF277" s="262">
        <f t="shared" si="58"/>
        <v>10677</v>
      </c>
      <c r="AG277" s="262">
        <f t="shared" si="59"/>
        <v>397</v>
      </c>
      <c r="AH277" s="199">
        <f t="shared" si="60"/>
        <v>317.60000000000002</v>
      </c>
      <c r="AI277" s="209">
        <f t="shared" si="54"/>
        <v>0.75569230769230766</v>
      </c>
      <c r="AJ277" s="199">
        <f t="shared" si="61"/>
        <v>297.75</v>
      </c>
      <c r="AK277" s="209">
        <f t="shared" si="55"/>
        <v>0.77096153846153848</v>
      </c>
      <c r="AM277" s="210" t="b">
        <f t="shared" si="62"/>
        <v>0</v>
      </c>
      <c r="AN277" s="210" t="b">
        <f t="shared" si="69"/>
        <v>0</v>
      </c>
      <c r="AO277" s="211">
        <f t="shared" si="63"/>
        <v>62</v>
      </c>
      <c r="AP277" s="222">
        <f t="shared" si="64"/>
        <v>74648</v>
      </c>
      <c r="AQ277" s="178">
        <v>248</v>
      </c>
      <c r="AR277" s="212">
        <v>0</v>
      </c>
      <c r="AS277" s="203">
        <f t="shared" si="56"/>
        <v>0</v>
      </c>
      <c r="AT277" s="178">
        <v>248</v>
      </c>
      <c r="AU277" s="217">
        <f t="shared" si="57"/>
        <v>317.60000000000002</v>
      </c>
      <c r="AV277" s="217">
        <f t="shared" si="65"/>
        <v>0</v>
      </c>
      <c r="AW277" s="213">
        <v>0</v>
      </c>
      <c r="AY277" s="179">
        <v>200001</v>
      </c>
      <c r="AZ277" s="214" t="s">
        <v>584</v>
      </c>
      <c r="BA277" s="232">
        <v>5250</v>
      </c>
      <c r="BB277" s="266">
        <f t="shared" si="66"/>
        <v>5250</v>
      </c>
      <c r="BC277" s="215">
        <f t="shared" si="67"/>
        <v>997.5</v>
      </c>
      <c r="BD277" s="215">
        <f t="shared" si="68"/>
        <v>0</v>
      </c>
    </row>
    <row r="278" spans="1:56" s="181" customFormat="1" ht="18.75" customHeight="1">
      <c r="A278" s="178">
        <v>249</v>
      </c>
      <c r="B278" s="179" t="s">
        <v>452</v>
      </c>
      <c r="C278" s="178" t="s">
        <v>369</v>
      </c>
      <c r="D278" s="263">
        <v>9255</v>
      </c>
      <c r="E278" s="263">
        <v>10790</v>
      </c>
      <c r="F278" s="263">
        <v>5508</v>
      </c>
      <c r="G278" s="263">
        <v>7888</v>
      </c>
      <c r="H278" s="263">
        <v>9146</v>
      </c>
      <c r="I278" s="263">
        <v>10471</v>
      </c>
      <c r="J278" s="263">
        <v>8453</v>
      </c>
      <c r="K278" s="263">
        <v>32325</v>
      </c>
      <c r="L278" s="263">
        <v>6243</v>
      </c>
      <c r="M278" s="263">
        <v>5202</v>
      </c>
      <c r="N278" s="263">
        <v>4871</v>
      </c>
      <c r="O278" s="263">
        <v>7932</v>
      </c>
      <c r="P278" s="263">
        <v>9884</v>
      </c>
      <c r="Q278" s="263">
        <v>10340</v>
      </c>
      <c r="R278" s="263">
        <v>3811</v>
      </c>
      <c r="S278" s="263">
        <v>15736</v>
      </c>
      <c r="T278" s="263">
        <v>6866</v>
      </c>
      <c r="U278" s="263">
        <v>14193</v>
      </c>
      <c r="V278" s="263">
        <v>6630</v>
      </c>
      <c r="W278" s="263">
        <v>29780</v>
      </c>
      <c r="X278" s="263">
        <v>5881</v>
      </c>
      <c r="Y278" s="263">
        <v>7958</v>
      </c>
      <c r="Z278" s="263">
        <v>7803</v>
      </c>
      <c r="AA278" s="263">
        <v>9969</v>
      </c>
      <c r="AB278" s="263">
        <v>10613</v>
      </c>
      <c r="AC278" s="263">
        <v>10648</v>
      </c>
      <c r="AD278" s="263">
        <v>8279</v>
      </c>
      <c r="AF278" s="262">
        <f t="shared" si="58"/>
        <v>32325</v>
      </c>
      <c r="AG278" s="262">
        <f t="shared" si="59"/>
        <v>3811</v>
      </c>
      <c r="AH278" s="199">
        <f t="shared" si="60"/>
        <v>3048.8</v>
      </c>
      <c r="AI278" s="209">
        <f t="shared" si="54"/>
        <v>0.41391772395232596</v>
      </c>
      <c r="AJ278" s="199">
        <f t="shared" si="61"/>
        <v>2858.25</v>
      </c>
      <c r="AK278" s="209">
        <f t="shared" si="55"/>
        <v>0.45054786620530562</v>
      </c>
      <c r="AM278" s="210" t="b">
        <f t="shared" si="62"/>
        <v>0</v>
      </c>
      <c r="AN278" s="210" t="b">
        <f t="shared" si="69"/>
        <v>0</v>
      </c>
      <c r="AO278" s="211">
        <f t="shared" si="63"/>
        <v>62</v>
      </c>
      <c r="AP278" s="222">
        <f t="shared" si="64"/>
        <v>74648</v>
      </c>
      <c r="AQ278" s="178">
        <v>249</v>
      </c>
      <c r="AR278" s="212">
        <v>0</v>
      </c>
      <c r="AS278" s="203">
        <f t="shared" si="56"/>
        <v>0</v>
      </c>
      <c r="AT278" s="178">
        <v>249</v>
      </c>
      <c r="AU278" s="217">
        <f t="shared" si="57"/>
        <v>3048.8</v>
      </c>
      <c r="AV278" s="217">
        <f t="shared" si="65"/>
        <v>0</v>
      </c>
      <c r="AW278" s="213">
        <v>0</v>
      </c>
      <c r="AY278" s="179">
        <v>200001</v>
      </c>
      <c r="AZ278" s="214" t="s">
        <v>584</v>
      </c>
      <c r="BA278" s="232">
        <v>5250</v>
      </c>
      <c r="BB278" s="266">
        <f t="shared" si="66"/>
        <v>5250</v>
      </c>
      <c r="BC278" s="215">
        <f t="shared" si="67"/>
        <v>997.5</v>
      </c>
      <c r="BD278" s="215">
        <f t="shared" si="68"/>
        <v>0</v>
      </c>
    </row>
    <row r="279" spans="1:56" s="181" customFormat="1" ht="18.75" customHeight="1">
      <c r="A279" s="178">
        <v>250</v>
      </c>
      <c r="B279" s="179" t="s">
        <v>453</v>
      </c>
      <c r="C279" s="178" t="s">
        <v>369</v>
      </c>
      <c r="D279" s="263">
        <v>203</v>
      </c>
      <c r="E279" s="263">
        <v>2575</v>
      </c>
      <c r="F279" s="263">
        <v>587</v>
      </c>
      <c r="G279" s="263">
        <v>185</v>
      </c>
      <c r="H279" s="263">
        <v>201</v>
      </c>
      <c r="I279" s="263">
        <v>4462</v>
      </c>
      <c r="J279" s="263">
        <v>5851</v>
      </c>
      <c r="K279" s="263">
        <v>79306</v>
      </c>
      <c r="L279" s="263">
        <v>651</v>
      </c>
      <c r="M279" s="263">
        <v>524</v>
      </c>
      <c r="N279" s="263">
        <v>169</v>
      </c>
      <c r="O279" s="263">
        <v>2601</v>
      </c>
      <c r="P279" s="263">
        <v>2835</v>
      </c>
      <c r="Q279" s="263">
        <v>4407</v>
      </c>
      <c r="R279" s="263">
        <v>15294</v>
      </c>
      <c r="S279" s="263">
        <v>389</v>
      </c>
      <c r="T279" s="263">
        <v>636</v>
      </c>
      <c r="U279" s="263">
        <v>3868</v>
      </c>
      <c r="V279" s="263">
        <v>2825</v>
      </c>
      <c r="W279" s="263">
        <v>1560</v>
      </c>
      <c r="X279" s="263">
        <v>7931</v>
      </c>
      <c r="Y279" s="263">
        <v>7958</v>
      </c>
      <c r="Z279" s="263">
        <v>4291</v>
      </c>
      <c r="AA279" s="263">
        <v>2353</v>
      </c>
      <c r="AB279" s="263">
        <v>4538</v>
      </c>
      <c r="AC279" s="263">
        <v>4536</v>
      </c>
      <c r="AD279" s="263">
        <v>1170</v>
      </c>
      <c r="AF279" s="262">
        <f t="shared" si="58"/>
        <v>79306</v>
      </c>
      <c r="AG279" s="262">
        <f t="shared" si="59"/>
        <v>169</v>
      </c>
      <c r="AH279" s="199">
        <f t="shared" si="60"/>
        <v>135.19999999999999</v>
      </c>
      <c r="AI279" s="209">
        <f t="shared" si="54"/>
        <v>0.74198473282442756</v>
      </c>
      <c r="AJ279" s="199">
        <f t="shared" si="61"/>
        <v>126.75</v>
      </c>
      <c r="AK279" s="209">
        <f t="shared" si="55"/>
        <v>0.75811068702290074</v>
      </c>
      <c r="AM279" s="210" t="b">
        <f t="shared" si="62"/>
        <v>0</v>
      </c>
      <c r="AN279" s="210" t="b">
        <f t="shared" si="69"/>
        <v>0</v>
      </c>
      <c r="AO279" s="211">
        <f t="shared" si="63"/>
        <v>62</v>
      </c>
      <c r="AP279" s="222">
        <f t="shared" si="64"/>
        <v>74648</v>
      </c>
      <c r="AQ279" s="178">
        <v>250</v>
      </c>
      <c r="AR279" s="212">
        <v>0</v>
      </c>
      <c r="AS279" s="203">
        <f t="shared" si="56"/>
        <v>0</v>
      </c>
      <c r="AT279" s="178">
        <v>250</v>
      </c>
      <c r="AU279" s="217">
        <f t="shared" si="57"/>
        <v>135.19999999999999</v>
      </c>
      <c r="AV279" s="217">
        <f t="shared" si="65"/>
        <v>0</v>
      </c>
      <c r="AW279" s="213">
        <v>0</v>
      </c>
      <c r="AY279" s="179"/>
      <c r="AZ279" s="214" t="s">
        <v>727</v>
      </c>
      <c r="BA279" s="232">
        <v>3460</v>
      </c>
      <c r="BB279" s="266">
        <f t="shared" si="66"/>
        <v>3460</v>
      </c>
      <c r="BC279" s="215">
        <f t="shared" si="67"/>
        <v>657.4</v>
      </c>
      <c r="BD279" s="215">
        <f t="shared" si="68"/>
        <v>0</v>
      </c>
    </row>
    <row r="280" spans="1:56" s="181" customFormat="1" ht="18.75" customHeight="1">
      <c r="A280" s="178">
        <v>251</v>
      </c>
      <c r="B280" s="179" t="s">
        <v>454</v>
      </c>
      <c r="C280" s="178" t="s">
        <v>369</v>
      </c>
      <c r="D280" s="263">
        <v>284</v>
      </c>
      <c r="E280" s="263">
        <v>3076</v>
      </c>
      <c r="F280" s="263">
        <v>593</v>
      </c>
      <c r="G280" s="263">
        <v>260</v>
      </c>
      <c r="H280" s="263">
        <v>287</v>
      </c>
      <c r="I280" s="263">
        <v>5620</v>
      </c>
      <c r="J280" s="263">
        <v>7283</v>
      </c>
      <c r="K280" s="263">
        <v>92889</v>
      </c>
      <c r="L280" s="263">
        <v>651</v>
      </c>
      <c r="M280" s="263">
        <v>531</v>
      </c>
      <c r="N280" s="263">
        <v>189</v>
      </c>
      <c r="O280" s="263">
        <v>2601</v>
      </c>
      <c r="P280" s="263">
        <v>3459</v>
      </c>
      <c r="Q280" s="263">
        <v>5550</v>
      </c>
      <c r="R280" s="263">
        <v>37453</v>
      </c>
      <c r="S280" s="263">
        <v>520</v>
      </c>
      <c r="T280" s="263">
        <v>715</v>
      </c>
      <c r="U280" s="263">
        <v>4836</v>
      </c>
      <c r="V280" s="263">
        <v>3558</v>
      </c>
      <c r="W280" s="263">
        <v>2081</v>
      </c>
      <c r="X280" s="263">
        <v>720</v>
      </c>
      <c r="Y280" s="263">
        <v>11398</v>
      </c>
      <c r="Z280" s="263">
        <v>4877</v>
      </c>
      <c r="AA280" s="263">
        <v>2675</v>
      </c>
      <c r="AB280" s="263">
        <v>5709</v>
      </c>
      <c r="AC280" s="263">
        <v>5713</v>
      </c>
      <c r="AD280" s="263">
        <v>1430</v>
      </c>
      <c r="AF280" s="262">
        <f t="shared" si="58"/>
        <v>92889</v>
      </c>
      <c r="AG280" s="262">
        <f t="shared" si="59"/>
        <v>189</v>
      </c>
      <c r="AH280" s="199">
        <f t="shared" si="60"/>
        <v>151.19999999999999</v>
      </c>
      <c r="AI280" s="209">
        <f t="shared" si="54"/>
        <v>0.71525423728813564</v>
      </c>
      <c r="AJ280" s="199">
        <f t="shared" si="61"/>
        <v>141.75</v>
      </c>
      <c r="AK280" s="209">
        <f t="shared" si="55"/>
        <v>0.73305084745762716</v>
      </c>
      <c r="AM280" s="210" t="b">
        <f t="shared" si="62"/>
        <v>0</v>
      </c>
      <c r="AN280" s="210" t="b">
        <f t="shared" si="69"/>
        <v>0</v>
      </c>
      <c r="AO280" s="211">
        <f t="shared" si="63"/>
        <v>62</v>
      </c>
      <c r="AP280" s="222">
        <f t="shared" si="64"/>
        <v>74648</v>
      </c>
      <c r="AQ280" s="178">
        <v>251</v>
      </c>
      <c r="AR280" s="212">
        <v>0</v>
      </c>
      <c r="AS280" s="203">
        <f t="shared" si="56"/>
        <v>0</v>
      </c>
      <c r="AT280" s="178">
        <v>251</v>
      </c>
      <c r="AU280" s="217">
        <f t="shared" si="57"/>
        <v>151.19999999999999</v>
      </c>
      <c r="AV280" s="217">
        <f t="shared" si="65"/>
        <v>0</v>
      </c>
      <c r="AW280" s="213">
        <v>0</v>
      </c>
      <c r="AY280" s="179"/>
      <c r="AZ280" s="214" t="s">
        <v>728</v>
      </c>
      <c r="BA280" s="232">
        <v>7490</v>
      </c>
      <c r="BB280" s="266">
        <f t="shared" si="66"/>
        <v>7490</v>
      </c>
      <c r="BC280" s="215">
        <f t="shared" si="67"/>
        <v>1423.1</v>
      </c>
      <c r="BD280" s="215">
        <f t="shared" si="68"/>
        <v>0</v>
      </c>
    </row>
    <row r="281" spans="1:56" s="181" customFormat="1" ht="18.75" customHeight="1">
      <c r="A281" s="178">
        <v>252</v>
      </c>
      <c r="B281" s="179" t="s">
        <v>437</v>
      </c>
      <c r="C281" s="178" t="s">
        <v>425</v>
      </c>
      <c r="D281" s="263">
        <v>11367</v>
      </c>
      <c r="E281" s="263">
        <v>2221</v>
      </c>
      <c r="F281" s="263">
        <v>469</v>
      </c>
      <c r="G281" s="263">
        <v>1783</v>
      </c>
      <c r="H281" s="263">
        <v>11232</v>
      </c>
      <c r="I281" s="263">
        <v>1738</v>
      </c>
      <c r="J281" s="263">
        <v>3121</v>
      </c>
      <c r="K281" s="263">
        <v>5093</v>
      </c>
      <c r="L281" s="263">
        <v>5851</v>
      </c>
      <c r="M281" s="263">
        <v>837</v>
      </c>
      <c r="N281" s="263">
        <v>955</v>
      </c>
      <c r="O281" s="263">
        <v>1430</v>
      </c>
      <c r="P281" s="263">
        <v>1535</v>
      </c>
      <c r="Q281" s="263">
        <v>1718</v>
      </c>
      <c r="R281" s="263">
        <v>1473</v>
      </c>
      <c r="S281" s="263">
        <v>19637</v>
      </c>
      <c r="T281" s="263">
        <v>1610</v>
      </c>
      <c r="U281" s="263">
        <v>1451</v>
      </c>
      <c r="V281" s="263">
        <v>1193</v>
      </c>
      <c r="W281" s="263">
        <v>969</v>
      </c>
      <c r="X281" s="263">
        <v>1483</v>
      </c>
      <c r="Y281" s="263">
        <v>1112</v>
      </c>
      <c r="Z281" s="263">
        <v>6827</v>
      </c>
      <c r="AA281" s="263">
        <v>1425</v>
      </c>
      <c r="AB281" s="263">
        <v>1768</v>
      </c>
      <c r="AC281" s="263">
        <v>1768</v>
      </c>
      <c r="AD281" s="263">
        <v>3193</v>
      </c>
      <c r="AF281" s="262">
        <f t="shared" si="58"/>
        <v>19637</v>
      </c>
      <c r="AG281" s="262">
        <f t="shared" si="59"/>
        <v>469</v>
      </c>
      <c r="AH281" s="199">
        <f t="shared" si="60"/>
        <v>375.2</v>
      </c>
      <c r="AI281" s="209">
        <f t="shared" si="54"/>
        <v>0.5517323775388292</v>
      </c>
      <c r="AJ281" s="199">
        <f t="shared" si="61"/>
        <v>351.75</v>
      </c>
      <c r="AK281" s="209">
        <f t="shared" si="55"/>
        <v>0.57974910394265233</v>
      </c>
      <c r="AM281" s="210" t="b">
        <f t="shared" si="62"/>
        <v>0</v>
      </c>
      <c r="AN281" s="210" t="b">
        <f t="shared" si="69"/>
        <v>0</v>
      </c>
      <c r="AO281" s="211">
        <f t="shared" si="63"/>
        <v>62</v>
      </c>
      <c r="AP281" s="222">
        <f t="shared" si="64"/>
        <v>74648</v>
      </c>
      <c r="AQ281" s="178">
        <v>252</v>
      </c>
      <c r="AR281" s="212">
        <v>0</v>
      </c>
      <c r="AS281" s="203">
        <f t="shared" si="56"/>
        <v>0</v>
      </c>
      <c r="AT281" s="178">
        <v>252</v>
      </c>
      <c r="AU281" s="217">
        <f t="shared" si="57"/>
        <v>375.2</v>
      </c>
      <c r="AV281" s="217">
        <f t="shared" si="65"/>
        <v>0</v>
      </c>
      <c r="AW281" s="213">
        <v>0</v>
      </c>
      <c r="AY281" s="179"/>
      <c r="AZ281" s="214" t="s">
        <v>729</v>
      </c>
      <c r="BA281" s="232">
        <v>6210</v>
      </c>
      <c r="BB281" s="266">
        <f t="shared" si="66"/>
        <v>6210</v>
      </c>
      <c r="BC281" s="215">
        <f t="shared" si="67"/>
        <v>1179.9000000000001</v>
      </c>
      <c r="BD281" s="215">
        <f t="shared" si="68"/>
        <v>0</v>
      </c>
    </row>
    <row r="282" spans="1:56" s="181" customFormat="1" ht="18.75" customHeight="1">
      <c r="A282" s="178">
        <v>253</v>
      </c>
      <c r="B282" s="179" t="s">
        <v>437</v>
      </c>
      <c r="C282" s="178" t="s">
        <v>369</v>
      </c>
      <c r="D282" s="263">
        <v>11232</v>
      </c>
      <c r="E282" s="263">
        <v>13331</v>
      </c>
      <c r="F282" s="263">
        <v>5631</v>
      </c>
      <c r="G282" s="263">
        <v>17831</v>
      </c>
      <c r="H282" s="263">
        <v>11232</v>
      </c>
      <c r="I282" s="263">
        <v>10606</v>
      </c>
      <c r="J282" s="263">
        <v>10013</v>
      </c>
      <c r="K282" s="263">
        <v>15420</v>
      </c>
      <c r="L282" s="263">
        <v>58521</v>
      </c>
      <c r="M282" s="263">
        <v>5028</v>
      </c>
      <c r="N282" s="263">
        <v>720</v>
      </c>
      <c r="O282" s="263">
        <v>9364</v>
      </c>
      <c r="P282" s="263">
        <v>8908</v>
      </c>
      <c r="Q282" s="263">
        <v>10475</v>
      </c>
      <c r="R282" s="263">
        <v>32615</v>
      </c>
      <c r="S282" s="263">
        <v>32511</v>
      </c>
      <c r="T282" s="263">
        <v>6437</v>
      </c>
      <c r="U282" s="263">
        <v>8705</v>
      </c>
      <c r="V282" s="263">
        <v>6715</v>
      </c>
      <c r="W282" s="263">
        <v>23278</v>
      </c>
      <c r="X282" s="263">
        <v>8900</v>
      </c>
      <c r="Y282" s="263">
        <v>3007</v>
      </c>
      <c r="Z282" s="263">
        <v>13655</v>
      </c>
      <c r="AA282" s="263">
        <v>11604</v>
      </c>
      <c r="AB282" s="263">
        <v>10728</v>
      </c>
      <c r="AC282" s="263">
        <v>17740</v>
      </c>
      <c r="AD282" s="263">
        <v>10052</v>
      </c>
      <c r="AF282" s="262">
        <f t="shared" si="58"/>
        <v>58521</v>
      </c>
      <c r="AG282" s="262">
        <f t="shared" si="59"/>
        <v>720</v>
      </c>
      <c r="AH282" s="199">
        <f t="shared" si="60"/>
        <v>576</v>
      </c>
      <c r="AI282" s="209">
        <f t="shared" si="54"/>
        <v>0.88544152744630067</v>
      </c>
      <c r="AJ282" s="199">
        <f t="shared" si="61"/>
        <v>540</v>
      </c>
      <c r="AK282" s="209">
        <f t="shared" si="55"/>
        <v>0.89260143198090691</v>
      </c>
      <c r="AM282" s="210" t="b">
        <f t="shared" si="62"/>
        <v>0</v>
      </c>
      <c r="AN282" s="210" t="b">
        <f t="shared" si="69"/>
        <v>0</v>
      </c>
      <c r="AO282" s="211">
        <f t="shared" si="63"/>
        <v>62</v>
      </c>
      <c r="AP282" s="222">
        <f t="shared" si="64"/>
        <v>74648</v>
      </c>
      <c r="AQ282" s="178">
        <v>253</v>
      </c>
      <c r="AR282" s="212">
        <v>0</v>
      </c>
      <c r="AS282" s="203">
        <f t="shared" si="56"/>
        <v>0</v>
      </c>
      <c r="AT282" s="178">
        <v>253</v>
      </c>
      <c r="AU282" s="217">
        <f t="shared" si="57"/>
        <v>576</v>
      </c>
      <c r="AV282" s="217">
        <f t="shared" si="65"/>
        <v>0</v>
      </c>
      <c r="AW282" s="213">
        <v>0</v>
      </c>
      <c r="AY282" s="179"/>
      <c r="AZ282" s="214" t="s">
        <v>729</v>
      </c>
      <c r="BA282" s="232">
        <v>6210</v>
      </c>
      <c r="BB282" s="266">
        <f t="shared" si="66"/>
        <v>6210</v>
      </c>
      <c r="BC282" s="215">
        <f t="shared" si="67"/>
        <v>1179.9000000000001</v>
      </c>
      <c r="BD282" s="215">
        <f t="shared" si="68"/>
        <v>0</v>
      </c>
    </row>
    <row r="283" spans="1:56" s="181" customFormat="1" ht="18.75" customHeight="1">
      <c r="A283" s="178">
        <v>254</v>
      </c>
      <c r="B283" s="179" t="s">
        <v>455</v>
      </c>
      <c r="C283" s="178" t="s">
        <v>425</v>
      </c>
      <c r="D283" s="263">
        <v>554</v>
      </c>
      <c r="E283" s="263">
        <v>3557</v>
      </c>
      <c r="F283" s="263">
        <v>958</v>
      </c>
      <c r="G283" s="263">
        <v>3678</v>
      </c>
      <c r="H283" s="263">
        <v>633</v>
      </c>
      <c r="I283" s="263">
        <v>3776</v>
      </c>
      <c r="J283" s="263">
        <v>6502</v>
      </c>
      <c r="K283" s="263">
        <v>44181</v>
      </c>
      <c r="L283" s="263">
        <v>15605</v>
      </c>
      <c r="M283" s="263">
        <v>3119</v>
      </c>
      <c r="N283" s="263">
        <v>6992</v>
      </c>
      <c r="O283" s="263">
        <v>2210</v>
      </c>
      <c r="P283" s="263">
        <v>2896</v>
      </c>
      <c r="Q283" s="263">
        <v>3728</v>
      </c>
      <c r="R283" s="263">
        <v>1169</v>
      </c>
      <c r="S283" s="263">
        <v>19637</v>
      </c>
      <c r="T283" s="263">
        <v>4417</v>
      </c>
      <c r="U283" s="263">
        <v>3547</v>
      </c>
      <c r="V283" s="263">
        <v>2589</v>
      </c>
      <c r="W283" s="263">
        <v>1403</v>
      </c>
      <c r="X283" s="263">
        <v>4352</v>
      </c>
      <c r="Y283" s="263">
        <v>1601</v>
      </c>
      <c r="Z283" s="263">
        <v>10728</v>
      </c>
      <c r="AA283" s="263">
        <v>2097</v>
      </c>
      <c r="AB283" s="263">
        <v>3810</v>
      </c>
      <c r="AC283" s="263">
        <v>3838</v>
      </c>
      <c r="AD283" s="263">
        <v>6520</v>
      </c>
      <c r="AF283" s="262">
        <f t="shared" si="58"/>
        <v>44181</v>
      </c>
      <c r="AG283" s="262">
        <f t="shared" si="59"/>
        <v>554</v>
      </c>
      <c r="AH283" s="199">
        <f t="shared" si="60"/>
        <v>443.2</v>
      </c>
      <c r="AI283" s="209">
        <f t="shared" si="54"/>
        <v>0.85790317409426098</v>
      </c>
      <c r="AJ283" s="199">
        <f t="shared" si="61"/>
        <v>415.5</v>
      </c>
      <c r="AK283" s="209">
        <f t="shared" si="55"/>
        <v>0.86678422571336966</v>
      </c>
      <c r="AM283" s="210" t="b">
        <f t="shared" si="62"/>
        <v>0</v>
      </c>
      <c r="AN283" s="210" t="b">
        <f t="shared" si="69"/>
        <v>0</v>
      </c>
      <c r="AO283" s="211">
        <f t="shared" si="63"/>
        <v>62</v>
      </c>
      <c r="AP283" s="222">
        <f t="shared" si="64"/>
        <v>74648</v>
      </c>
      <c r="AQ283" s="178">
        <v>254</v>
      </c>
      <c r="AR283" s="212">
        <v>0</v>
      </c>
      <c r="AS283" s="203">
        <f t="shared" si="56"/>
        <v>0</v>
      </c>
      <c r="AT283" s="178">
        <v>254</v>
      </c>
      <c r="AU283" s="217">
        <f t="shared" si="57"/>
        <v>443.2</v>
      </c>
      <c r="AV283" s="217">
        <f t="shared" si="65"/>
        <v>0</v>
      </c>
      <c r="AW283" s="213">
        <v>0</v>
      </c>
      <c r="AY283" s="179" t="s">
        <v>730</v>
      </c>
      <c r="AZ283" s="214" t="s">
        <v>577</v>
      </c>
      <c r="BA283" s="232">
        <v>11770</v>
      </c>
      <c r="BB283" s="266">
        <f t="shared" si="66"/>
        <v>11770</v>
      </c>
      <c r="BC283" s="215">
        <f t="shared" si="67"/>
        <v>2236.3000000000002</v>
      </c>
      <c r="BD283" s="215">
        <f t="shared" si="68"/>
        <v>0</v>
      </c>
    </row>
    <row r="284" spans="1:56" s="181" customFormat="1" ht="18.75" customHeight="1">
      <c r="A284" s="178">
        <v>255</v>
      </c>
      <c r="B284" s="179" t="s">
        <v>455</v>
      </c>
      <c r="C284" s="178" t="s">
        <v>369</v>
      </c>
      <c r="D284" s="263">
        <v>554</v>
      </c>
      <c r="E284" s="263">
        <v>21338</v>
      </c>
      <c r="F284" s="263">
        <v>11506</v>
      </c>
      <c r="G284" s="263">
        <v>22068</v>
      </c>
      <c r="H284" s="263">
        <v>633</v>
      </c>
      <c r="I284" s="263">
        <v>22145</v>
      </c>
      <c r="J284" s="263">
        <v>22758</v>
      </c>
      <c r="K284" s="263">
        <v>133761</v>
      </c>
      <c r="L284" s="263">
        <v>15605</v>
      </c>
      <c r="M284" s="263">
        <v>12471</v>
      </c>
      <c r="N284" s="263">
        <v>3642</v>
      </c>
      <c r="O284" s="263">
        <v>14565</v>
      </c>
      <c r="P284" s="263">
        <v>14994</v>
      </c>
      <c r="Q284" s="263">
        <v>21868</v>
      </c>
      <c r="R284" s="263">
        <v>25906</v>
      </c>
      <c r="S284" s="263">
        <v>41354</v>
      </c>
      <c r="T284" s="263">
        <v>17666</v>
      </c>
      <c r="U284" s="263">
        <v>21280</v>
      </c>
      <c r="V284" s="263">
        <v>14020</v>
      </c>
      <c r="W284" s="263">
        <v>33682</v>
      </c>
      <c r="X284" s="263">
        <v>26117</v>
      </c>
      <c r="Y284" s="263">
        <v>9988</v>
      </c>
      <c r="Z284" s="263">
        <v>21458</v>
      </c>
      <c r="AA284" s="263">
        <v>15775</v>
      </c>
      <c r="AB284" s="263">
        <v>22420</v>
      </c>
      <c r="AC284" s="263">
        <v>22518</v>
      </c>
      <c r="AD284" s="263">
        <v>22843</v>
      </c>
      <c r="AF284" s="262">
        <f t="shared" si="58"/>
        <v>133761</v>
      </c>
      <c r="AG284" s="262">
        <f t="shared" si="59"/>
        <v>554</v>
      </c>
      <c r="AH284" s="199">
        <f t="shared" si="60"/>
        <v>443.2</v>
      </c>
      <c r="AI284" s="209">
        <f t="shared" si="54"/>
        <v>0.96446155079785101</v>
      </c>
      <c r="AJ284" s="199">
        <f t="shared" si="61"/>
        <v>415.5</v>
      </c>
      <c r="AK284" s="209">
        <f t="shared" si="55"/>
        <v>0.96668270387298527</v>
      </c>
      <c r="AM284" s="210" t="b">
        <f t="shared" si="62"/>
        <v>0</v>
      </c>
      <c r="AN284" s="210" t="b">
        <f t="shared" si="69"/>
        <v>0</v>
      </c>
      <c r="AO284" s="211">
        <f t="shared" si="63"/>
        <v>62</v>
      </c>
      <c r="AP284" s="222">
        <f t="shared" si="64"/>
        <v>74648</v>
      </c>
      <c r="AQ284" s="178">
        <v>255</v>
      </c>
      <c r="AR284" s="212">
        <v>0</v>
      </c>
      <c r="AS284" s="203">
        <f t="shared" si="56"/>
        <v>0</v>
      </c>
      <c r="AT284" s="178">
        <v>255</v>
      </c>
      <c r="AU284" s="217">
        <f t="shared" si="57"/>
        <v>443.2</v>
      </c>
      <c r="AV284" s="217">
        <f t="shared" si="65"/>
        <v>0</v>
      </c>
      <c r="AW284" s="213">
        <v>0</v>
      </c>
      <c r="AY284" s="179" t="s">
        <v>730</v>
      </c>
      <c r="AZ284" s="214" t="s">
        <v>577</v>
      </c>
      <c r="BA284" s="232">
        <v>11770</v>
      </c>
      <c r="BB284" s="266">
        <f t="shared" si="66"/>
        <v>11770</v>
      </c>
      <c r="BC284" s="215">
        <f t="shared" si="67"/>
        <v>2236.3000000000002</v>
      </c>
      <c r="BD284" s="215">
        <f t="shared" si="68"/>
        <v>0</v>
      </c>
    </row>
    <row r="285" spans="1:56" s="181" customFormat="1" ht="18.75" customHeight="1">
      <c r="A285" s="178">
        <v>256</v>
      </c>
      <c r="B285" s="179" t="s">
        <v>219</v>
      </c>
      <c r="C285" s="178" t="s">
        <v>425</v>
      </c>
      <c r="D285" s="263">
        <v>6600</v>
      </c>
      <c r="E285" s="263">
        <v>33589</v>
      </c>
      <c r="F285" s="263">
        <v>10047</v>
      </c>
      <c r="G285" s="263">
        <v>46111</v>
      </c>
      <c r="H285" s="263">
        <v>7543</v>
      </c>
      <c r="I285" s="263">
        <v>52355</v>
      </c>
      <c r="J285" s="263">
        <v>58521</v>
      </c>
      <c r="K285" s="263">
        <v>42479</v>
      </c>
      <c r="L285" s="263">
        <v>14955</v>
      </c>
      <c r="M285" s="263">
        <v>13456</v>
      </c>
      <c r="N285" s="263">
        <v>35407</v>
      </c>
      <c r="O285" s="263">
        <v>24969</v>
      </c>
      <c r="P285" s="263">
        <v>43695</v>
      </c>
      <c r="Q285" s="263">
        <v>51702</v>
      </c>
      <c r="R285" s="263">
        <v>11697</v>
      </c>
      <c r="S285" s="263">
        <v>15475</v>
      </c>
      <c r="T285" s="263">
        <v>51060</v>
      </c>
      <c r="U285" s="263">
        <v>40914</v>
      </c>
      <c r="V285" s="263">
        <v>35910</v>
      </c>
      <c r="W285" s="263">
        <v>7363</v>
      </c>
      <c r="X285" s="263">
        <v>26753</v>
      </c>
      <c r="Y285" s="263">
        <v>63085</v>
      </c>
      <c r="Z285" s="263">
        <v>109239</v>
      </c>
      <c r="AA285" s="263">
        <v>31875</v>
      </c>
      <c r="AB285" s="263">
        <v>53162</v>
      </c>
      <c r="AC285" s="263">
        <v>53238</v>
      </c>
      <c r="AD285" s="263">
        <v>27635</v>
      </c>
      <c r="AF285" s="262">
        <f t="shared" si="58"/>
        <v>109239</v>
      </c>
      <c r="AG285" s="262">
        <f t="shared" si="59"/>
        <v>6600</v>
      </c>
      <c r="AH285" s="199">
        <f t="shared" si="60"/>
        <v>5280</v>
      </c>
      <c r="AI285" s="209">
        <f t="shared" si="54"/>
        <v>0.6076099881093936</v>
      </c>
      <c r="AJ285" s="199">
        <f t="shared" si="61"/>
        <v>4950</v>
      </c>
      <c r="AK285" s="209">
        <f t="shared" si="55"/>
        <v>0.6321343638525565</v>
      </c>
      <c r="AM285" s="210" t="b">
        <f t="shared" si="62"/>
        <v>0</v>
      </c>
      <c r="AN285" s="210" t="b">
        <f t="shared" si="69"/>
        <v>0</v>
      </c>
      <c r="AO285" s="211">
        <f t="shared" si="63"/>
        <v>62</v>
      </c>
      <c r="AP285" s="222">
        <f t="shared" si="64"/>
        <v>74648</v>
      </c>
      <c r="AQ285" s="178">
        <v>256</v>
      </c>
      <c r="AR285" s="212">
        <v>0</v>
      </c>
      <c r="AS285" s="203">
        <f t="shared" si="56"/>
        <v>0</v>
      </c>
      <c r="AT285" s="178">
        <v>256</v>
      </c>
      <c r="AU285" s="217">
        <f t="shared" si="57"/>
        <v>5280</v>
      </c>
      <c r="AV285" s="217">
        <f t="shared" si="65"/>
        <v>0</v>
      </c>
      <c r="AW285" s="213">
        <v>0</v>
      </c>
      <c r="AY285" s="179"/>
      <c r="AZ285" s="214"/>
      <c r="BA285" s="232">
        <v>86130</v>
      </c>
      <c r="BB285" s="266">
        <f t="shared" si="66"/>
        <v>86130</v>
      </c>
      <c r="BC285" s="215">
        <f t="shared" si="67"/>
        <v>16364.7</v>
      </c>
      <c r="BD285" s="215">
        <f t="shared" si="68"/>
        <v>0</v>
      </c>
    </row>
    <row r="286" spans="1:56" s="181" customFormat="1" ht="18.75" customHeight="1">
      <c r="A286" s="178">
        <v>257</v>
      </c>
      <c r="B286" s="179" t="s">
        <v>219</v>
      </c>
      <c r="C286" s="178" t="s">
        <v>369</v>
      </c>
      <c r="D286" s="263">
        <v>6600</v>
      </c>
      <c r="E286" s="263">
        <v>268714</v>
      </c>
      <c r="F286" s="263">
        <v>120560</v>
      </c>
      <c r="G286" s="263">
        <v>276673</v>
      </c>
      <c r="H286" s="263">
        <v>7543</v>
      </c>
      <c r="I286" s="263">
        <v>314129</v>
      </c>
      <c r="J286" s="263">
        <v>214575</v>
      </c>
      <c r="K286" s="263">
        <v>278670</v>
      </c>
      <c r="L286" s="263">
        <v>141750</v>
      </c>
      <c r="M286" s="263">
        <v>107643</v>
      </c>
      <c r="N286" s="263">
        <v>88429</v>
      </c>
      <c r="O286" s="263">
        <v>212235</v>
      </c>
      <c r="P286" s="263">
        <v>245786</v>
      </c>
      <c r="Q286" s="263">
        <v>310216</v>
      </c>
      <c r="R286" s="263">
        <v>280742</v>
      </c>
      <c r="S286" s="263">
        <v>184275</v>
      </c>
      <c r="T286" s="263">
        <v>204236</v>
      </c>
      <c r="U286" s="263">
        <v>245480</v>
      </c>
      <c r="V286" s="263">
        <v>198886</v>
      </c>
      <c r="W286" s="263">
        <v>176732</v>
      </c>
      <c r="X286" s="263">
        <v>204106</v>
      </c>
      <c r="Y286" s="263">
        <v>221207</v>
      </c>
      <c r="Z286" s="263">
        <v>218477</v>
      </c>
      <c r="AA286" s="263">
        <v>253464</v>
      </c>
      <c r="AB286" s="263">
        <v>317897</v>
      </c>
      <c r="AC286" s="263">
        <v>319435</v>
      </c>
      <c r="AD286" s="263">
        <v>110539</v>
      </c>
      <c r="AF286" s="262">
        <f t="shared" si="58"/>
        <v>319435</v>
      </c>
      <c r="AG286" s="262">
        <f t="shared" si="59"/>
        <v>6600</v>
      </c>
      <c r="AH286" s="199">
        <f t="shared" si="60"/>
        <v>5280</v>
      </c>
      <c r="AI286" s="209">
        <f t="shared" ref="AI286:AI349" si="70">1-AH286/M286</f>
        <v>0.95094897020707336</v>
      </c>
      <c r="AJ286" s="199">
        <f t="shared" si="61"/>
        <v>4950</v>
      </c>
      <c r="AK286" s="209">
        <f t="shared" ref="AK286:AK349" si="71">1-AJ286/M286</f>
        <v>0.95401465956913134</v>
      </c>
      <c r="AM286" s="210" t="b">
        <f t="shared" si="62"/>
        <v>0</v>
      </c>
      <c r="AN286" s="210" t="b">
        <f t="shared" si="69"/>
        <v>0</v>
      </c>
      <c r="AO286" s="211">
        <f t="shared" si="63"/>
        <v>62</v>
      </c>
      <c r="AP286" s="222">
        <f t="shared" si="64"/>
        <v>74648</v>
      </c>
      <c r="AQ286" s="178">
        <v>257</v>
      </c>
      <c r="AR286" s="212">
        <v>0</v>
      </c>
      <c r="AS286" s="203">
        <f t="shared" ref="AS286:AS349" si="72">+AR286*AG286</f>
        <v>0</v>
      </c>
      <c r="AT286" s="178">
        <v>257</v>
      </c>
      <c r="AU286" s="217">
        <f t="shared" ref="AU286:AU349" si="73">IF(AS286&gt;=$AN$26,AJ286,AH286)</f>
        <v>5280</v>
      </c>
      <c r="AV286" s="217">
        <f t="shared" si="65"/>
        <v>0</v>
      </c>
      <c r="AW286" s="213">
        <v>0</v>
      </c>
      <c r="AY286" s="179"/>
      <c r="AZ286" s="214"/>
      <c r="BA286" s="232">
        <v>86130</v>
      </c>
      <c r="BB286" s="266">
        <f t="shared" si="66"/>
        <v>86130</v>
      </c>
      <c r="BC286" s="215">
        <f t="shared" si="67"/>
        <v>16364.7</v>
      </c>
      <c r="BD286" s="215">
        <f t="shared" si="68"/>
        <v>0</v>
      </c>
    </row>
    <row r="287" spans="1:56" s="181" customFormat="1" ht="18.75" customHeight="1">
      <c r="A287" s="178">
        <v>258</v>
      </c>
      <c r="B287" s="179" t="s">
        <v>440</v>
      </c>
      <c r="C287" s="178" t="s">
        <v>425</v>
      </c>
      <c r="D287" s="263">
        <v>12435</v>
      </c>
      <c r="E287" s="263">
        <v>68144</v>
      </c>
      <c r="F287" s="263">
        <v>18207</v>
      </c>
      <c r="G287" s="263">
        <v>31589</v>
      </c>
      <c r="H287" s="263">
        <v>14210</v>
      </c>
      <c r="I287" s="263">
        <v>76787</v>
      </c>
      <c r="J287" s="263">
        <v>71525</v>
      </c>
      <c r="K287" s="263">
        <v>289509</v>
      </c>
      <c r="L287" s="263">
        <v>16256</v>
      </c>
      <c r="M287" s="263">
        <v>39013</v>
      </c>
      <c r="N287" s="263">
        <v>15482</v>
      </c>
      <c r="O287" s="263">
        <v>38754</v>
      </c>
      <c r="P287" s="263">
        <v>65283</v>
      </c>
      <c r="Q287" s="263">
        <v>75829</v>
      </c>
      <c r="R287" s="263">
        <v>20151</v>
      </c>
      <c r="S287" s="263">
        <v>118732</v>
      </c>
      <c r="T287" s="263">
        <v>64372</v>
      </c>
      <c r="U287" s="263">
        <v>70022</v>
      </c>
      <c r="V287" s="263">
        <v>52669</v>
      </c>
      <c r="W287" s="263">
        <v>4870</v>
      </c>
      <c r="X287" s="263">
        <v>75765</v>
      </c>
      <c r="Y287" s="263">
        <v>38754</v>
      </c>
      <c r="Z287" s="263">
        <v>165808</v>
      </c>
      <c r="AA287" s="263">
        <v>60393</v>
      </c>
      <c r="AB287" s="263">
        <v>77832</v>
      </c>
      <c r="AC287" s="263">
        <v>78085</v>
      </c>
      <c r="AD287" s="263">
        <v>113790</v>
      </c>
      <c r="AF287" s="262">
        <f t="shared" ref="AF287:AF350" si="74">MAX(D287:AD287)</f>
        <v>289509</v>
      </c>
      <c r="AG287" s="262">
        <f t="shared" ref="AG287:AG350" si="75">MIN(D287:AD287)</f>
        <v>4870</v>
      </c>
      <c r="AH287" s="199">
        <f t="shared" ref="AH287:AH350" si="76">AG287-(AG287*$AH$3)</f>
        <v>3896</v>
      </c>
      <c r="AI287" s="209">
        <f t="shared" si="70"/>
        <v>0.90013585215184677</v>
      </c>
      <c r="AJ287" s="199">
        <f t="shared" ref="AJ287:AJ350" si="77">AG287-(AG287*$AJ$3)</f>
        <v>3652.5</v>
      </c>
      <c r="AK287" s="209">
        <f t="shared" si="71"/>
        <v>0.90637736139235636</v>
      </c>
      <c r="AM287" s="210" t="b">
        <f t="shared" ref="AM287:AM350" si="78">AND(AN287&gt;0,AN287&lt;=$AN$24)</f>
        <v>0</v>
      </c>
      <c r="AN287" s="210" t="b">
        <f t="shared" si="69"/>
        <v>0</v>
      </c>
      <c r="AO287" s="211">
        <f t="shared" ref="AO287:AO350" si="79">VLOOKUP(AP287,$AS$29:$AT$436,2,FALSE)</f>
        <v>62</v>
      </c>
      <c r="AP287" s="222">
        <f t="shared" ref="AP287:AP350" si="80">IF(AM287,(LARGE($AS$30:$AS$436,+AN287)),AP286)</f>
        <v>74648</v>
      </c>
      <c r="AQ287" s="178">
        <v>258</v>
      </c>
      <c r="AR287" s="212">
        <v>0</v>
      </c>
      <c r="AS287" s="203">
        <f t="shared" si="72"/>
        <v>0</v>
      </c>
      <c r="AT287" s="178">
        <v>258</v>
      </c>
      <c r="AU287" s="217">
        <f t="shared" si="73"/>
        <v>3896</v>
      </c>
      <c r="AV287" s="217">
        <f t="shared" ref="AV287:AV350" si="81">+AU287*AR287</f>
        <v>0</v>
      </c>
      <c r="AW287" s="213">
        <v>0</v>
      </c>
      <c r="AY287" s="179"/>
      <c r="AZ287" s="214"/>
      <c r="BA287" s="232">
        <v>234180</v>
      </c>
      <c r="BB287" s="266">
        <f t="shared" ref="BB287:BB350" si="82">+BA287</f>
        <v>234180</v>
      </c>
      <c r="BC287" s="215">
        <f t="shared" ref="BC287:BC350" si="83">BB287*19%</f>
        <v>44494.2</v>
      </c>
      <c r="BD287" s="215">
        <f t="shared" ref="BD287:BD350" si="84">(BB287+BC287)*AR287</f>
        <v>0</v>
      </c>
    </row>
    <row r="288" spans="1:56" s="181" customFormat="1" ht="18.75" customHeight="1">
      <c r="A288" s="178">
        <v>259</v>
      </c>
      <c r="B288" s="179" t="s">
        <v>440</v>
      </c>
      <c r="C288" s="178" t="s">
        <v>369</v>
      </c>
      <c r="D288" s="263">
        <v>12435</v>
      </c>
      <c r="E288" s="263">
        <v>408863</v>
      </c>
      <c r="F288" s="263">
        <v>218477</v>
      </c>
      <c r="G288" s="263">
        <v>315897</v>
      </c>
      <c r="H288" s="263">
        <v>14210</v>
      </c>
      <c r="I288" s="263">
        <v>423656</v>
      </c>
      <c r="J288" s="263">
        <v>392738</v>
      </c>
      <c r="K288" s="263">
        <v>876507</v>
      </c>
      <c r="L288" s="263">
        <v>195068</v>
      </c>
      <c r="M288" s="263">
        <v>234083</v>
      </c>
      <c r="N288" s="263">
        <v>150481</v>
      </c>
      <c r="O288" s="263">
        <v>272836</v>
      </c>
      <c r="P288" s="263">
        <v>357625</v>
      </c>
      <c r="Q288" s="263">
        <v>418377</v>
      </c>
      <c r="R288" s="263">
        <v>483614</v>
      </c>
      <c r="S288" s="263">
        <v>446187</v>
      </c>
      <c r="T288" s="263">
        <v>257491</v>
      </c>
      <c r="U288" s="263">
        <v>420136</v>
      </c>
      <c r="V288" s="263">
        <v>268232</v>
      </c>
      <c r="W288" s="263">
        <v>116911</v>
      </c>
      <c r="X288" s="263">
        <v>909182</v>
      </c>
      <c r="Y288" s="263">
        <v>493914</v>
      </c>
      <c r="Z288" s="263">
        <v>331617</v>
      </c>
      <c r="AA288" s="263">
        <v>360677</v>
      </c>
      <c r="AB288" s="263">
        <v>430022</v>
      </c>
      <c r="AC288" s="263">
        <v>430814</v>
      </c>
      <c r="AD288" s="263">
        <v>455159</v>
      </c>
      <c r="AF288" s="262">
        <f t="shared" si="74"/>
        <v>909182</v>
      </c>
      <c r="AG288" s="262">
        <f t="shared" si="75"/>
        <v>12435</v>
      </c>
      <c r="AH288" s="199">
        <f t="shared" si="76"/>
        <v>9948</v>
      </c>
      <c r="AI288" s="209">
        <f t="shared" si="70"/>
        <v>0.95750225347419504</v>
      </c>
      <c r="AJ288" s="199">
        <f t="shared" si="77"/>
        <v>9326.25</v>
      </c>
      <c r="AK288" s="209">
        <f t="shared" si="71"/>
        <v>0.96015836263205789</v>
      </c>
      <c r="AM288" s="210" t="b">
        <f t="shared" si="78"/>
        <v>0</v>
      </c>
      <c r="AN288" s="210" t="b">
        <f t="shared" ref="AN288:AN351" si="85">IF(AN287&lt;$AN$24,+AN287+1)</f>
        <v>0</v>
      </c>
      <c r="AO288" s="211">
        <f t="shared" si="79"/>
        <v>62</v>
      </c>
      <c r="AP288" s="222">
        <f t="shared" si="80"/>
        <v>74648</v>
      </c>
      <c r="AQ288" s="178">
        <v>259</v>
      </c>
      <c r="AR288" s="212">
        <v>0</v>
      </c>
      <c r="AS288" s="203">
        <f t="shared" si="72"/>
        <v>0</v>
      </c>
      <c r="AT288" s="178">
        <v>259</v>
      </c>
      <c r="AU288" s="217">
        <f t="shared" si="73"/>
        <v>9948</v>
      </c>
      <c r="AV288" s="217">
        <f t="shared" si="81"/>
        <v>0</v>
      </c>
      <c r="AW288" s="213">
        <v>0</v>
      </c>
      <c r="AY288" s="179"/>
      <c r="AZ288" s="214"/>
      <c r="BA288" s="232">
        <v>234180</v>
      </c>
      <c r="BB288" s="266">
        <f t="shared" si="82"/>
        <v>234180</v>
      </c>
      <c r="BC288" s="215">
        <f t="shared" si="83"/>
        <v>44494.2</v>
      </c>
      <c r="BD288" s="215">
        <f t="shared" si="84"/>
        <v>0</v>
      </c>
    </row>
    <row r="289" spans="1:56" s="181" customFormat="1" ht="18.75" customHeight="1">
      <c r="A289" s="178">
        <v>260</v>
      </c>
      <c r="B289" s="179" t="s">
        <v>441</v>
      </c>
      <c r="C289" s="178" t="s">
        <v>425</v>
      </c>
      <c r="D289" s="263">
        <v>6217</v>
      </c>
      <c r="E289" s="263">
        <v>34071</v>
      </c>
      <c r="F289" s="263">
        <v>9103</v>
      </c>
      <c r="G289" s="263">
        <v>63179</v>
      </c>
      <c r="H289" s="263">
        <v>7105</v>
      </c>
      <c r="I289" s="263">
        <v>42365</v>
      </c>
      <c r="J289" s="263">
        <v>39013</v>
      </c>
      <c r="K289" s="263">
        <v>144755</v>
      </c>
      <c r="L289" s="263">
        <v>13655</v>
      </c>
      <c r="M289" s="263">
        <v>18214</v>
      </c>
      <c r="N289" s="263">
        <v>6375</v>
      </c>
      <c r="O289" s="263">
        <v>23929</v>
      </c>
      <c r="P289" s="263">
        <v>29780</v>
      </c>
      <c r="Q289" s="263">
        <v>41838</v>
      </c>
      <c r="R289" s="263">
        <v>6495</v>
      </c>
      <c r="S289" s="263">
        <v>59431</v>
      </c>
      <c r="T289" s="263">
        <v>46491</v>
      </c>
      <c r="U289" s="263">
        <v>24181</v>
      </c>
      <c r="V289" s="263">
        <v>29059</v>
      </c>
      <c r="W289" s="263">
        <v>5033</v>
      </c>
      <c r="X289" s="263">
        <v>75765</v>
      </c>
      <c r="Y289" s="263">
        <v>38754</v>
      </c>
      <c r="Z289" s="263">
        <v>82904</v>
      </c>
      <c r="AA289" s="263">
        <v>35229</v>
      </c>
      <c r="AB289" s="263">
        <v>42732</v>
      </c>
      <c r="AC289" s="263">
        <v>43079</v>
      </c>
      <c r="AD289" s="263">
        <v>38039</v>
      </c>
      <c r="AF289" s="262">
        <f t="shared" si="74"/>
        <v>144755</v>
      </c>
      <c r="AG289" s="262">
        <f t="shared" si="75"/>
        <v>5033</v>
      </c>
      <c r="AH289" s="199">
        <f t="shared" si="76"/>
        <v>4026.4</v>
      </c>
      <c r="AI289" s="209">
        <f t="shared" si="70"/>
        <v>0.77893927747886238</v>
      </c>
      <c r="AJ289" s="199">
        <f t="shared" si="77"/>
        <v>3774.75</v>
      </c>
      <c r="AK289" s="209">
        <f t="shared" si="71"/>
        <v>0.79275557263643348</v>
      </c>
      <c r="AM289" s="210" t="b">
        <f t="shared" si="78"/>
        <v>0</v>
      </c>
      <c r="AN289" s="210" t="b">
        <f t="shared" si="85"/>
        <v>0</v>
      </c>
      <c r="AO289" s="211">
        <f t="shared" si="79"/>
        <v>62</v>
      </c>
      <c r="AP289" s="222">
        <f t="shared" si="80"/>
        <v>74648</v>
      </c>
      <c r="AQ289" s="178">
        <v>260</v>
      </c>
      <c r="AR289" s="212">
        <v>0</v>
      </c>
      <c r="AS289" s="203">
        <f t="shared" si="72"/>
        <v>0</v>
      </c>
      <c r="AT289" s="178">
        <v>260</v>
      </c>
      <c r="AU289" s="217">
        <f t="shared" si="73"/>
        <v>4026.4</v>
      </c>
      <c r="AV289" s="217">
        <f t="shared" si="81"/>
        <v>0</v>
      </c>
      <c r="AW289" s="213">
        <v>0</v>
      </c>
      <c r="AY289" s="179"/>
      <c r="AZ289" s="214" t="s">
        <v>731</v>
      </c>
      <c r="BA289" s="232">
        <v>117090</v>
      </c>
      <c r="BB289" s="266">
        <f t="shared" si="82"/>
        <v>117090</v>
      </c>
      <c r="BC289" s="215">
        <f t="shared" si="83"/>
        <v>22247.1</v>
      </c>
      <c r="BD289" s="215">
        <f t="shared" si="84"/>
        <v>0</v>
      </c>
    </row>
    <row r="290" spans="1:56" s="181" customFormat="1" ht="18.75" customHeight="1">
      <c r="A290" s="178">
        <v>261</v>
      </c>
      <c r="B290" s="179" t="s">
        <v>441</v>
      </c>
      <c r="C290" s="178" t="s">
        <v>369</v>
      </c>
      <c r="D290" s="263">
        <v>6217</v>
      </c>
      <c r="E290" s="263">
        <v>204432</v>
      </c>
      <c r="F290" s="263">
        <v>109239</v>
      </c>
      <c r="G290" s="263">
        <v>631791</v>
      </c>
      <c r="H290" s="263">
        <v>7105</v>
      </c>
      <c r="I290" s="263">
        <v>209440</v>
      </c>
      <c r="J290" s="263">
        <v>205472</v>
      </c>
      <c r="K290" s="263">
        <v>438254</v>
      </c>
      <c r="L290" s="263">
        <v>169060</v>
      </c>
      <c r="M290" s="263">
        <v>109282</v>
      </c>
      <c r="N290" s="263">
        <v>61963</v>
      </c>
      <c r="O290" s="263">
        <v>146171</v>
      </c>
      <c r="P290" s="263">
        <v>161517</v>
      </c>
      <c r="Q290" s="263">
        <v>206831</v>
      </c>
      <c r="R290" s="263">
        <v>155898</v>
      </c>
      <c r="S290" s="263">
        <v>223159</v>
      </c>
      <c r="T290" s="263">
        <v>185966</v>
      </c>
      <c r="U290" s="263">
        <v>145082</v>
      </c>
      <c r="V290" s="263">
        <v>132604</v>
      </c>
      <c r="W290" s="263">
        <v>120812</v>
      </c>
      <c r="X290" s="263">
        <v>454592</v>
      </c>
      <c r="Y290" s="263">
        <v>493914</v>
      </c>
      <c r="Z290" s="263">
        <v>165808</v>
      </c>
      <c r="AA290" s="263">
        <v>180338</v>
      </c>
      <c r="AB290" s="263">
        <v>211545</v>
      </c>
      <c r="AC290" s="263">
        <v>212977</v>
      </c>
      <c r="AD290" s="263">
        <v>152153</v>
      </c>
      <c r="AF290" s="262">
        <f t="shared" si="74"/>
        <v>631791</v>
      </c>
      <c r="AG290" s="262">
        <f t="shared" si="75"/>
        <v>6217</v>
      </c>
      <c r="AH290" s="199">
        <f t="shared" si="76"/>
        <v>4973.6000000000004</v>
      </c>
      <c r="AI290" s="209">
        <f t="shared" si="70"/>
        <v>0.9544883878406325</v>
      </c>
      <c r="AJ290" s="199">
        <f t="shared" si="77"/>
        <v>4662.75</v>
      </c>
      <c r="AK290" s="209">
        <f t="shared" si="71"/>
        <v>0.957332863600593</v>
      </c>
      <c r="AM290" s="210" t="b">
        <f t="shared" si="78"/>
        <v>0</v>
      </c>
      <c r="AN290" s="210" t="b">
        <f t="shared" si="85"/>
        <v>0</v>
      </c>
      <c r="AO290" s="211">
        <f t="shared" si="79"/>
        <v>62</v>
      </c>
      <c r="AP290" s="222">
        <f t="shared" si="80"/>
        <v>74648</v>
      </c>
      <c r="AQ290" s="178">
        <v>261</v>
      </c>
      <c r="AR290" s="212">
        <v>0</v>
      </c>
      <c r="AS290" s="203">
        <f t="shared" si="72"/>
        <v>0</v>
      </c>
      <c r="AT290" s="178">
        <v>261</v>
      </c>
      <c r="AU290" s="217">
        <f t="shared" si="73"/>
        <v>4973.6000000000004</v>
      </c>
      <c r="AV290" s="217">
        <f t="shared" si="81"/>
        <v>0</v>
      </c>
      <c r="AW290" s="213">
        <v>0</v>
      </c>
      <c r="AY290" s="179"/>
      <c r="AZ290" s="214" t="s">
        <v>731</v>
      </c>
      <c r="BA290" s="232">
        <v>117090</v>
      </c>
      <c r="BB290" s="266">
        <f t="shared" si="82"/>
        <v>117090</v>
      </c>
      <c r="BC290" s="215">
        <f t="shared" si="83"/>
        <v>22247.1</v>
      </c>
      <c r="BD290" s="215">
        <f t="shared" si="84"/>
        <v>0</v>
      </c>
    </row>
    <row r="291" spans="1:56" s="181" customFormat="1" ht="18.75" customHeight="1">
      <c r="A291" s="178">
        <v>262</v>
      </c>
      <c r="B291" s="179" t="s">
        <v>220</v>
      </c>
      <c r="C291" s="178" t="s">
        <v>425</v>
      </c>
      <c r="D291" s="263">
        <v>387</v>
      </c>
      <c r="E291" s="263">
        <v>2646</v>
      </c>
      <c r="F291" s="263">
        <v>441</v>
      </c>
      <c r="G291" s="263">
        <v>1272</v>
      </c>
      <c r="H291" s="263">
        <v>443</v>
      </c>
      <c r="I291" s="263">
        <v>2792</v>
      </c>
      <c r="J291" s="263">
        <v>3902</v>
      </c>
      <c r="K291" s="263">
        <v>7363</v>
      </c>
      <c r="L291" s="263">
        <v>456</v>
      </c>
      <c r="M291" s="263">
        <v>591</v>
      </c>
      <c r="N291" s="263">
        <v>3634</v>
      </c>
      <c r="O291" s="263">
        <v>1430</v>
      </c>
      <c r="P291" s="263">
        <v>3298</v>
      </c>
      <c r="Q291" s="263">
        <v>2757</v>
      </c>
      <c r="R291" s="263">
        <v>832</v>
      </c>
      <c r="S291" s="263">
        <v>910</v>
      </c>
      <c r="T291" s="263">
        <v>2379</v>
      </c>
      <c r="U291" s="263">
        <v>2144</v>
      </c>
      <c r="V291" s="263">
        <v>1916</v>
      </c>
      <c r="W291" s="263">
        <v>2324</v>
      </c>
      <c r="X291" s="263">
        <v>1612</v>
      </c>
      <c r="Y291" s="263">
        <v>854</v>
      </c>
      <c r="Z291" s="263">
        <v>6827</v>
      </c>
      <c r="AA291" s="263">
        <v>2012</v>
      </c>
      <c r="AB291" s="263">
        <v>2809</v>
      </c>
      <c r="AC291" s="263">
        <v>2840</v>
      </c>
      <c r="AD291" s="263">
        <v>1955</v>
      </c>
      <c r="AF291" s="262">
        <f t="shared" si="74"/>
        <v>7363</v>
      </c>
      <c r="AG291" s="262">
        <f t="shared" si="75"/>
        <v>387</v>
      </c>
      <c r="AH291" s="199">
        <f t="shared" si="76"/>
        <v>309.60000000000002</v>
      </c>
      <c r="AI291" s="209">
        <f t="shared" si="70"/>
        <v>0.47614213197969535</v>
      </c>
      <c r="AJ291" s="199">
        <f t="shared" si="77"/>
        <v>290.25</v>
      </c>
      <c r="AK291" s="209">
        <f t="shared" si="71"/>
        <v>0.50888324873096447</v>
      </c>
      <c r="AM291" s="210" t="b">
        <f t="shared" si="78"/>
        <v>0</v>
      </c>
      <c r="AN291" s="210" t="b">
        <f t="shared" si="85"/>
        <v>0</v>
      </c>
      <c r="AO291" s="211">
        <f t="shared" si="79"/>
        <v>62</v>
      </c>
      <c r="AP291" s="222">
        <f t="shared" si="80"/>
        <v>74648</v>
      </c>
      <c r="AQ291" s="178">
        <v>262</v>
      </c>
      <c r="AR291" s="212">
        <v>0</v>
      </c>
      <c r="AS291" s="203">
        <f t="shared" si="72"/>
        <v>0</v>
      </c>
      <c r="AT291" s="178">
        <v>262</v>
      </c>
      <c r="AU291" s="217">
        <f t="shared" si="73"/>
        <v>309.60000000000002</v>
      </c>
      <c r="AV291" s="217">
        <f t="shared" si="81"/>
        <v>0</v>
      </c>
      <c r="AW291" s="213">
        <v>0</v>
      </c>
      <c r="AY291" s="179"/>
      <c r="AZ291" s="214"/>
      <c r="BA291" s="232">
        <v>24630</v>
      </c>
      <c r="BB291" s="266">
        <f t="shared" si="82"/>
        <v>24630</v>
      </c>
      <c r="BC291" s="215">
        <f t="shared" si="83"/>
        <v>4679.7</v>
      </c>
      <c r="BD291" s="215">
        <f t="shared" si="84"/>
        <v>0</v>
      </c>
    </row>
    <row r="292" spans="1:56" s="181" customFormat="1" ht="18.75" customHeight="1">
      <c r="A292" s="178">
        <v>263</v>
      </c>
      <c r="B292" s="179" t="s">
        <v>220</v>
      </c>
      <c r="C292" s="178" t="s">
        <v>369</v>
      </c>
      <c r="D292" s="263">
        <v>387</v>
      </c>
      <c r="E292" s="263">
        <v>15872</v>
      </c>
      <c r="F292" s="263">
        <v>7927</v>
      </c>
      <c r="G292" s="263">
        <v>12720</v>
      </c>
      <c r="H292" s="263">
        <v>443</v>
      </c>
      <c r="I292" s="263">
        <v>16753</v>
      </c>
      <c r="J292" s="263">
        <v>7283</v>
      </c>
      <c r="K292" s="263">
        <v>22294</v>
      </c>
      <c r="L292" s="263">
        <v>4551</v>
      </c>
      <c r="M292" s="263">
        <v>7077</v>
      </c>
      <c r="N292" s="263">
        <v>35319</v>
      </c>
      <c r="O292" s="263">
        <v>12615</v>
      </c>
      <c r="P292" s="263">
        <v>19787</v>
      </c>
      <c r="Q292" s="263">
        <v>16544</v>
      </c>
      <c r="R292" s="263">
        <v>14980</v>
      </c>
      <c r="S292" s="263">
        <v>13655</v>
      </c>
      <c r="T292" s="263">
        <v>9513</v>
      </c>
      <c r="U292" s="263">
        <v>12866</v>
      </c>
      <c r="V292" s="263">
        <v>10607</v>
      </c>
      <c r="W292" s="263">
        <v>55789</v>
      </c>
      <c r="X292" s="263">
        <v>9673</v>
      </c>
      <c r="Y292" s="263">
        <v>6554</v>
      </c>
      <c r="Z292" s="263">
        <v>13655</v>
      </c>
      <c r="AA292" s="263">
        <v>12965</v>
      </c>
      <c r="AB292" s="263">
        <v>16919</v>
      </c>
      <c r="AC292" s="263">
        <v>17036</v>
      </c>
      <c r="AD292" s="263">
        <v>7821</v>
      </c>
      <c r="AF292" s="262">
        <f t="shared" si="74"/>
        <v>55789</v>
      </c>
      <c r="AG292" s="262">
        <f t="shared" si="75"/>
        <v>387</v>
      </c>
      <c r="AH292" s="199">
        <f t="shared" si="76"/>
        <v>309.60000000000002</v>
      </c>
      <c r="AI292" s="209">
        <f t="shared" si="70"/>
        <v>0.95625264942772359</v>
      </c>
      <c r="AJ292" s="199">
        <f t="shared" si="77"/>
        <v>290.25</v>
      </c>
      <c r="AK292" s="209">
        <f t="shared" si="71"/>
        <v>0.95898685883849089</v>
      </c>
      <c r="AM292" s="210" t="b">
        <f t="shared" si="78"/>
        <v>0</v>
      </c>
      <c r="AN292" s="210" t="b">
        <f t="shared" si="85"/>
        <v>0</v>
      </c>
      <c r="AO292" s="211">
        <f t="shared" si="79"/>
        <v>62</v>
      </c>
      <c r="AP292" s="222">
        <f t="shared" si="80"/>
        <v>74648</v>
      </c>
      <c r="AQ292" s="178">
        <v>263</v>
      </c>
      <c r="AR292" s="212">
        <v>0</v>
      </c>
      <c r="AS292" s="203">
        <f t="shared" si="72"/>
        <v>0</v>
      </c>
      <c r="AT292" s="178">
        <v>263</v>
      </c>
      <c r="AU292" s="217">
        <f t="shared" si="73"/>
        <v>309.60000000000002</v>
      </c>
      <c r="AV292" s="217">
        <f t="shared" si="81"/>
        <v>0</v>
      </c>
      <c r="AW292" s="213">
        <v>0</v>
      </c>
      <c r="AY292" s="179"/>
      <c r="AZ292" s="214"/>
      <c r="BA292" s="232">
        <v>24630</v>
      </c>
      <c r="BB292" s="266">
        <f t="shared" si="82"/>
        <v>24630</v>
      </c>
      <c r="BC292" s="215">
        <f t="shared" si="83"/>
        <v>4679.7</v>
      </c>
      <c r="BD292" s="215">
        <f t="shared" si="84"/>
        <v>0</v>
      </c>
    </row>
    <row r="293" spans="1:56" s="181" customFormat="1" ht="18.75" customHeight="1">
      <c r="A293" s="178">
        <v>264</v>
      </c>
      <c r="B293" s="179" t="s">
        <v>221</v>
      </c>
      <c r="C293" s="178" t="s">
        <v>425</v>
      </c>
      <c r="D293" s="263">
        <v>618</v>
      </c>
      <c r="E293" s="263">
        <v>11925</v>
      </c>
      <c r="F293" s="263">
        <v>4692</v>
      </c>
      <c r="G293" s="263">
        <v>3379</v>
      </c>
      <c r="H293" s="263">
        <v>705</v>
      </c>
      <c r="I293" s="263">
        <v>11971</v>
      </c>
      <c r="J293" s="263">
        <v>16907</v>
      </c>
      <c r="K293" s="263">
        <v>31717</v>
      </c>
      <c r="L293" s="263">
        <v>4265</v>
      </c>
      <c r="M293" s="263">
        <v>4189</v>
      </c>
      <c r="N293" s="263">
        <v>3642</v>
      </c>
      <c r="O293" s="263">
        <v>6632</v>
      </c>
      <c r="P293" s="263">
        <v>12224</v>
      </c>
      <c r="Q293" s="263">
        <v>11822</v>
      </c>
      <c r="R293" s="263">
        <v>1139</v>
      </c>
      <c r="S293" s="263">
        <v>6112</v>
      </c>
      <c r="T293" s="263">
        <v>13824</v>
      </c>
      <c r="U293" s="263">
        <v>11124</v>
      </c>
      <c r="V293" s="263">
        <v>8212</v>
      </c>
      <c r="W293" s="263">
        <v>2974</v>
      </c>
      <c r="X293" s="263">
        <v>11285</v>
      </c>
      <c r="Y293" s="263">
        <v>2179</v>
      </c>
      <c r="Z293" s="263">
        <v>36088</v>
      </c>
      <c r="AA293" s="263">
        <v>5989</v>
      </c>
      <c r="AB293" s="263">
        <v>12160</v>
      </c>
      <c r="AC293" s="263">
        <v>12174</v>
      </c>
      <c r="AD293" s="263">
        <v>4352</v>
      </c>
      <c r="AF293" s="262">
        <f t="shared" si="74"/>
        <v>36088</v>
      </c>
      <c r="AG293" s="262">
        <f t="shared" si="75"/>
        <v>618</v>
      </c>
      <c r="AH293" s="199">
        <f t="shared" si="76"/>
        <v>494.4</v>
      </c>
      <c r="AI293" s="209">
        <f t="shared" si="70"/>
        <v>0.88197660539508238</v>
      </c>
      <c r="AJ293" s="199">
        <f t="shared" si="77"/>
        <v>463.5</v>
      </c>
      <c r="AK293" s="209">
        <f t="shared" si="71"/>
        <v>0.88935306755788968</v>
      </c>
      <c r="AM293" s="210" t="b">
        <f t="shared" si="78"/>
        <v>0</v>
      </c>
      <c r="AN293" s="210" t="b">
        <f t="shared" si="85"/>
        <v>0</v>
      </c>
      <c r="AO293" s="211">
        <f t="shared" si="79"/>
        <v>62</v>
      </c>
      <c r="AP293" s="222">
        <f t="shared" si="80"/>
        <v>74648</v>
      </c>
      <c r="AQ293" s="178">
        <v>264</v>
      </c>
      <c r="AR293" s="212">
        <v>0</v>
      </c>
      <c r="AS293" s="203">
        <f t="shared" si="72"/>
        <v>0</v>
      </c>
      <c r="AT293" s="178">
        <v>264</v>
      </c>
      <c r="AU293" s="217">
        <f t="shared" si="73"/>
        <v>494.4</v>
      </c>
      <c r="AV293" s="217">
        <f t="shared" si="81"/>
        <v>0</v>
      </c>
      <c r="AW293" s="213">
        <v>0</v>
      </c>
      <c r="AY293" s="179"/>
      <c r="AZ293" s="214" t="s">
        <v>732</v>
      </c>
      <c r="BA293" s="232">
        <v>22510</v>
      </c>
      <c r="BB293" s="266">
        <f t="shared" si="82"/>
        <v>22510</v>
      </c>
      <c r="BC293" s="215">
        <f t="shared" si="83"/>
        <v>4276.8999999999996</v>
      </c>
      <c r="BD293" s="215">
        <f t="shared" si="84"/>
        <v>0</v>
      </c>
    </row>
    <row r="294" spans="1:56" s="181" customFormat="1" ht="18.75" customHeight="1">
      <c r="A294" s="178">
        <v>265</v>
      </c>
      <c r="B294" s="179" t="s">
        <v>221</v>
      </c>
      <c r="C294" s="178" t="s">
        <v>369</v>
      </c>
      <c r="D294" s="263">
        <v>618</v>
      </c>
      <c r="E294" s="263">
        <v>95402</v>
      </c>
      <c r="F294" s="263">
        <v>56302</v>
      </c>
      <c r="G294" s="263">
        <v>20268</v>
      </c>
      <c r="H294" s="263">
        <v>705</v>
      </c>
      <c r="I294" s="263">
        <v>92208</v>
      </c>
      <c r="J294" s="263">
        <v>54619</v>
      </c>
      <c r="K294" s="263">
        <v>208073</v>
      </c>
      <c r="L294" s="263">
        <v>42654</v>
      </c>
      <c r="M294" s="263">
        <v>50270</v>
      </c>
      <c r="N294" s="263">
        <v>35407</v>
      </c>
      <c r="O294" s="263">
        <v>71655</v>
      </c>
      <c r="P294" s="263">
        <v>66259</v>
      </c>
      <c r="Q294" s="263">
        <v>91060</v>
      </c>
      <c r="R294" s="263">
        <v>16407</v>
      </c>
      <c r="S294" s="263">
        <v>49287</v>
      </c>
      <c r="T294" s="263">
        <v>55297</v>
      </c>
      <c r="U294" s="263">
        <v>66738</v>
      </c>
      <c r="V294" s="263">
        <v>58379</v>
      </c>
      <c r="W294" s="263">
        <v>71395</v>
      </c>
      <c r="X294" s="263">
        <v>67706</v>
      </c>
      <c r="Y294" s="263">
        <v>24228</v>
      </c>
      <c r="Z294" s="263">
        <v>72176</v>
      </c>
      <c r="AA294" s="263">
        <v>37744</v>
      </c>
      <c r="AB294" s="263">
        <v>93164</v>
      </c>
      <c r="AC294" s="263">
        <v>93766</v>
      </c>
      <c r="AD294" s="263">
        <v>17407</v>
      </c>
      <c r="AF294" s="262">
        <f t="shared" si="74"/>
        <v>208073</v>
      </c>
      <c r="AG294" s="262">
        <f t="shared" si="75"/>
        <v>618</v>
      </c>
      <c r="AH294" s="199">
        <f t="shared" si="76"/>
        <v>494.4</v>
      </c>
      <c r="AI294" s="209">
        <f t="shared" si="70"/>
        <v>0.9901651084145614</v>
      </c>
      <c r="AJ294" s="199">
        <f t="shared" si="77"/>
        <v>463.5</v>
      </c>
      <c r="AK294" s="209">
        <f t="shared" si="71"/>
        <v>0.99077978913865128</v>
      </c>
      <c r="AM294" s="210" t="b">
        <f t="shared" si="78"/>
        <v>0</v>
      </c>
      <c r="AN294" s="210" t="b">
        <f t="shared" si="85"/>
        <v>0</v>
      </c>
      <c r="AO294" s="211">
        <f t="shared" si="79"/>
        <v>62</v>
      </c>
      <c r="AP294" s="222">
        <f t="shared" si="80"/>
        <v>74648</v>
      </c>
      <c r="AQ294" s="178">
        <v>265</v>
      </c>
      <c r="AR294" s="212">
        <v>0</v>
      </c>
      <c r="AS294" s="203">
        <f t="shared" si="72"/>
        <v>0</v>
      </c>
      <c r="AT294" s="178">
        <v>265</v>
      </c>
      <c r="AU294" s="217">
        <f t="shared" si="73"/>
        <v>494.4</v>
      </c>
      <c r="AV294" s="217">
        <f t="shared" si="81"/>
        <v>0</v>
      </c>
      <c r="AW294" s="213">
        <v>0</v>
      </c>
      <c r="AY294" s="179"/>
      <c r="AZ294" s="214" t="s">
        <v>732</v>
      </c>
      <c r="BA294" s="232">
        <v>22510</v>
      </c>
      <c r="BB294" s="266">
        <f t="shared" si="82"/>
        <v>22510</v>
      </c>
      <c r="BC294" s="215">
        <f t="shared" si="83"/>
        <v>4276.8999999999996</v>
      </c>
      <c r="BD294" s="215">
        <f t="shared" si="84"/>
        <v>0</v>
      </c>
    </row>
    <row r="295" spans="1:56" s="181" customFormat="1" ht="18.75" customHeight="1">
      <c r="A295" s="178">
        <v>266</v>
      </c>
      <c r="B295" s="179" t="s">
        <v>222</v>
      </c>
      <c r="C295" s="178" t="s">
        <v>425</v>
      </c>
      <c r="D295" s="263">
        <v>1108</v>
      </c>
      <c r="E295" s="263">
        <v>16611</v>
      </c>
      <c r="F295" s="263">
        <v>6283</v>
      </c>
      <c r="G295" s="263">
        <v>6070</v>
      </c>
      <c r="H295" s="263">
        <v>1267</v>
      </c>
      <c r="I295" s="263">
        <v>20935</v>
      </c>
      <c r="J295" s="263">
        <v>20808</v>
      </c>
      <c r="K295" s="263">
        <v>39646</v>
      </c>
      <c r="L295" s="263">
        <v>4551</v>
      </c>
      <c r="M295" s="263">
        <v>5610</v>
      </c>
      <c r="N295" s="263">
        <v>5464</v>
      </c>
      <c r="O295" s="263">
        <v>11834</v>
      </c>
      <c r="P295" s="263">
        <v>13915</v>
      </c>
      <c r="Q295" s="263">
        <v>20673</v>
      </c>
      <c r="R295" s="263">
        <v>1975</v>
      </c>
      <c r="S295" s="263">
        <v>6892</v>
      </c>
      <c r="T295" s="263">
        <v>18512</v>
      </c>
      <c r="U295" s="263">
        <v>12509</v>
      </c>
      <c r="V295" s="263">
        <v>14358</v>
      </c>
      <c r="W295" s="263">
        <v>3569</v>
      </c>
      <c r="X295" s="263">
        <v>16120</v>
      </c>
      <c r="Y295" s="263">
        <v>2717</v>
      </c>
      <c r="Z295" s="263">
        <v>40965</v>
      </c>
      <c r="AA295" s="263">
        <v>6207</v>
      </c>
      <c r="AB295" s="263">
        <v>21262</v>
      </c>
      <c r="AC295" s="263">
        <v>21287</v>
      </c>
      <c r="AD295" s="263">
        <v>5251</v>
      </c>
      <c r="AF295" s="262">
        <f t="shared" si="74"/>
        <v>40965</v>
      </c>
      <c r="AG295" s="262">
        <f t="shared" si="75"/>
        <v>1108</v>
      </c>
      <c r="AH295" s="199">
        <f t="shared" si="76"/>
        <v>886.4</v>
      </c>
      <c r="AI295" s="209">
        <f t="shared" si="70"/>
        <v>0.84199643493761145</v>
      </c>
      <c r="AJ295" s="199">
        <f t="shared" si="77"/>
        <v>831</v>
      </c>
      <c r="AK295" s="209">
        <f t="shared" si="71"/>
        <v>0.85187165775401064</v>
      </c>
      <c r="AM295" s="210" t="b">
        <f t="shared" si="78"/>
        <v>0</v>
      </c>
      <c r="AN295" s="210" t="b">
        <f t="shared" si="85"/>
        <v>0</v>
      </c>
      <c r="AO295" s="211">
        <f t="shared" si="79"/>
        <v>62</v>
      </c>
      <c r="AP295" s="222">
        <f t="shared" si="80"/>
        <v>74648</v>
      </c>
      <c r="AQ295" s="178">
        <v>266</v>
      </c>
      <c r="AR295" s="212">
        <v>0</v>
      </c>
      <c r="AS295" s="203">
        <f t="shared" si="72"/>
        <v>0</v>
      </c>
      <c r="AT295" s="178">
        <v>266</v>
      </c>
      <c r="AU295" s="217">
        <f t="shared" si="73"/>
        <v>886.4</v>
      </c>
      <c r="AV295" s="217">
        <f t="shared" si="81"/>
        <v>0</v>
      </c>
      <c r="AW295" s="213">
        <v>0</v>
      </c>
      <c r="AY295" s="179"/>
      <c r="AZ295" s="214" t="s">
        <v>733</v>
      </c>
      <c r="BA295" s="232">
        <v>33580</v>
      </c>
      <c r="BB295" s="266">
        <f t="shared" si="82"/>
        <v>33580</v>
      </c>
      <c r="BC295" s="215">
        <f t="shared" si="83"/>
        <v>6380.2</v>
      </c>
      <c r="BD295" s="215">
        <f t="shared" si="84"/>
        <v>0</v>
      </c>
    </row>
    <row r="296" spans="1:56" s="181" customFormat="1" ht="18.75" customHeight="1">
      <c r="A296" s="178">
        <v>267</v>
      </c>
      <c r="B296" s="179" t="s">
        <v>222</v>
      </c>
      <c r="C296" s="178" t="s">
        <v>369</v>
      </c>
      <c r="D296" s="263">
        <v>1108</v>
      </c>
      <c r="E296" s="263">
        <v>132880</v>
      </c>
      <c r="F296" s="263">
        <v>75396</v>
      </c>
      <c r="G296" s="263">
        <v>36420</v>
      </c>
      <c r="H296" s="263">
        <v>1267</v>
      </c>
      <c r="I296" s="263">
        <v>104668</v>
      </c>
      <c r="J296" s="263">
        <v>54619</v>
      </c>
      <c r="K296" s="263">
        <v>260091</v>
      </c>
      <c r="L296" s="263">
        <v>54488</v>
      </c>
      <c r="M296" s="263">
        <v>67319</v>
      </c>
      <c r="N296" s="263">
        <v>53110</v>
      </c>
      <c r="O296" s="263">
        <v>78157</v>
      </c>
      <c r="P296" s="263">
        <v>75166</v>
      </c>
      <c r="Q296" s="263">
        <v>103364</v>
      </c>
      <c r="R296" s="263">
        <v>28447</v>
      </c>
      <c r="S296" s="263">
        <v>64633</v>
      </c>
      <c r="T296" s="263">
        <v>74051</v>
      </c>
      <c r="U296" s="263">
        <v>75056</v>
      </c>
      <c r="V296" s="263">
        <v>66269</v>
      </c>
      <c r="W296" s="263">
        <v>85700</v>
      </c>
      <c r="X296" s="263">
        <v>96722</v>
      </c>
      <c r="Y296" s="263">
        <v>44475</v>
      </c>
      <c r="Z296" s="263">
        <v>81929</v>
      </c>
      <c r="AA296" s="263">
        <v>49379</v>
      </c>
      <c r="AB296" s="263">
        <v>106117</v>
      </c>
      <c r="AC296" s="263">
        <v>106436</v>
      </c>
      <c r="AD296" s="263">
        <v>20997</v>
      </c>
      <c r="AF296" s="262">
        <f t="shared" si="74"/>
        <v>260091</v>
      </c>
      <c r="AG296" s="262">
        <f t="shared" si="75"/>
        <v>1108</v>
      </c>
      <c r="AH296" s="199">
        <f t="shared" si="76"/>
        <v>886.4</v>
      </c>
      <c r="AI296" s="209">
        <f t="shared" si="70"/>
        <v>0.98683284065419863</v>
      </c>
      <c r="AJ296" s="199">
        <f t="shared" si="77"/>
        <v>831</v>
      </c>
      <c r="AK296" s="209">
        <f t="shared" si="71"/>
        <v>0.98765578811331123</v>
      </c>
      <c r="AM296" s="210" t="b">
        <f t="shared" si="78"/>
        <v>0</v>
      </c>
      <c r="AN296" s="210" t="b">
        <f t="shared" si="85"/>
        <v>0</v>
      </c>
      <c r="AO296" s="211">
        <f t="shared" si="79"/>
        <v>62</v>
      </c>
      <c r="AP296" s="222">
        <f t="shared" si="80"/>
        <v>74648</v>
      </c>
      <c r="AQ296" s="178">
        <v>267</v>
      </c>
      <c r="AR296" s="212">
        <v>0</v>
      </c>
      <c r="AS296" s="203">
        <f t="shared" si="72"/>
        <v>0</v>
      </c>
      <c r="AT296" s="178">
        <v>267</v>
      </c>
      <c r="AU296" s="217">
        <f t="shared" si="73"/>
        <v>886.4</v>
      </c>
      <c r="AV296" s="217">
        <f t="shared" si="81"/>
        <v>0</v>
      </c>
      <c r="AW296" s="213">
        <v>0</v>
      </c>
      <c r="AY296" s="179"/>
      <c r="AZ296" s="214" t="s">
        <v>733</v>
      </c>
      <c r="BA296" s="232">
        <v>33580</v>
      </c>
      <c r="BB296" s="266">
        <f t="shared" si="82"/>
        <v>33580</v>
      </c>
      <c r="BC296" s="215">
        <f t="shared" si="83"/>
        <v>6380.2</v>
      </c>
      <c r="BD296" s="215">
        <f t="shared" si="84"/>
        <v>0</v>
      </c>
    </row>
    <row r="297" spans="1:56" s="181" customFormat="1" ht="18.75" customHeight="1">
      <c r="A297" s="178">
        <v>268</v>
      </c>
      <c r="B297" s="179" t="s">
        <v>223</v>
      </c>
      <c r="C297" s="178" t="s">
        <v>425</v>
      </c>
      <c r="D297" s="263">
        <v>299</v>
      </c>
      <c r="E297" s="263">
        <v>1704</v>
      </c>
      <c r="F297" s="263">
        <v>1112</v>
      </c>
      <c r="G297" s="263">
        <v>1636</v>
      </c>
      <c r="H297" s="263">
        <v>342</v>
      </c>
      <c r="I297" s="263">
        <v>3769</v>
      </c>
      <c r="J297" s="263">
        <v>4803</v>
      </c>
      <c r="K297" s="263">
        <v>23317</v>
      </c>
      <c r="L297" s="263">
        <v>1560</v>
      </c>
      <c r="M297" s="263">
        <v>1489</v>
      </c>
      <c r="N297" s="263">
        <v>1148</v>
      </c>
      <c r="O297" s="263">
        <v>2210</v>
      </c>
      <c r="P297" s="263">
        <v>2789</v>
      </c>
      <c r="Q297" s="263">
        <v>3721</v>
      </c>
      <c r="R297" s="263">
        <v>518</v>
      </c>
      <c r="S297" s="263">
        <v>1692</v>
      </c>
      <c r="T297" s="263">
        <v>5293</v>
      </c>
      <c r="U297" s="263">
        <v>6416</v>
      </c>
      <c r="V297" s="263">
        <v>2586</v>
      </c>
      <c r="W297" s="263">
        <v>697</v>
      </c>
      <c r="X297" s="263">
        <v>2386</v>
      </c>
      <c r="Y297" s="263">
        <v>767</v>
      </c>
      <c r="Z297" s="263">
        <v>11705</v>
      </c>
      <c r="AA297" s="263">
        <v>2012</v>
      </c>
      <c r="AB297" s="263">
        <v>3810</v>
      </c>
      <c r="AC297" s="263">
        <v>3832</v>
      </c>
      <c r="AD297" s="263">
        <v>1201</v>
      </c>
      <c r="AF297" s="262">
        <f t="shared" si="74"/>
        <v>23317</v>
      </c>
      <c r="AG297" s="262">
        <f t="shared" si="75"/>
        <v>299</v>
      </c>
      <c r="AH297" s="199">
        <f t="shared" si="76"/>
        <v>239.2</v>
      </c>
      <c r="AI297" s="209">
        <f t="shared" si="70"/>
        <v>0.83935527199462734</v>
      </c>
      <c r="AJ297" s="199">
        <f t="shared" si="77"/>
        <v>224.25</v>
      </c>
      <c r="AK297" s="209">
        <f t="shared" si="71"/>
        <v>0.84939556749496303</v>
      </c>
      <c r="AM297" s="210" t="b">
        <f t="shared" si="78"/>
        <v>0</v>
      </c>
      <c r="AN297" s="210" t="b">
        <f t="shared" si="85"/>
        <v>0</v>
      </c>
      <c r="AO297" s="211">
        <f t="shared" si="79"/>
        <v>62</v>
      </c>
      <c r="AP297" s="222">
        <f t="shared" si="80"/>
        <v>74648</v>
      </c>
      <c r="AQ297" s="178">
        <v>268</v>
      </c>
      <c r="AR297" s="212">
        <v>0</v>
      </c>
      <c r="AS297" s="203">
        <f t="shared" si="72"/>
        <v>0</v>
      </c>
      <c r="AT297" s="178">
        <v>268</v>
      </c>
      <c r="AU297" s="217">
        <f t="shared" si="73"/>
        <v>239.2</v>
      </c>
      <c r="AV297" s="217">
        <f t="shared" si="81"/>
        <v>0</v>
      </c>
      <c r="AW297" s="213">
        <v>0</v>
      </c>
      <c r="AY297" s="179"/>
      <c r="AZ297" s="214" t="s">
        <v>734</v>
      </c>
      <c r="BA297" s="232">
        <v>8950</v>
      </c>
      <c r="BB297" s="266">
        <f t="shared" si="82"/>
        <v>8950</v>
      </c>
      <c r="BC297" s="215">
        <f t="shared" si="83"/>
        <v>1700.5</v>
      </c>
      <c r="BD297" s="215">
        <f t="shared" si="84"/>
        <v>0</v>
      </c>
    </row>
    <row r="298" spans="1:56" s="181" customFormat="1" ht="18.75" customHeight="1">
      <c r="A298" s="178">
        <v>269</v>
      </c>
      <c r="B298" s="179" t="s">
        <v>223</v>
      </c>
      <c r="C298" s="178" t="s">
        <v>369</v>
      </c>
      <c r="D298" s="263">
        <v>299</v>
      </c>
      <c r="E298" s="263">
        <v>13629</v>
      </c>
      <c r="F298" s="263">
        <v>13341</v>
      </c>
      <c r="G298" s="263">
        <v>9816</v>
      </c>
      <c r="H298" s="263">
        <v>342</v>
      </c>
      <c r="I298" s="263">
        <v>22879</v>
      </c>
      <c r="J298" s="263">
        <v>28609</v>
      </c>
      <c r="K298" s="263">
        <v>70597</v>
      </c>
      <c r="L298" s="263">
        <v>16515</v>
      </c>
      <c r="M298" s="263">
        <v>11913</v>
      </c>
      <c r="N298" s="263">
        <v>11152</v>
      </c>
      <c r="O298" s="263">
        <v>13134</v>
      </c>
      <c r="P298" s="263">
        <v>16646</v>
      </c>
      <c r="Q298" s="263">
        <v>22592</v>
      </c>
      <c r="R298" s="263">
        <v>3724</v>
      </c>
      <c r="S298" s="263">
        <v>15866</v>
      </c>
      <c r="T298" s="263">
        <v>21172</v>
      </c>
      <c r="U298" s="263">
        <v>38495</v>
      </c>
      <c r="V298" s="263">
        <v>14485</v>
      </c>
      <c r="W298" s="263">
        <v>16775</v>
      </c>
      <c r="X298" s="263">
        <v>14316</v>
      </c>
      <c r="Y298" s="263">
        <v>5266</v>
      </c>
      <c r="Z298" s="263">
        <v>23409</v>
      </c>
      <c r="AA298" s="263">
        <v>11898</v>
      </c>
      <c r="AB298" s="263">
        <v>23148</v>
      </c>
      <c r="AC298" s="263">
        <v>23264</v>
      </c>
      <c r="AD298" s="263">
        <v>4803</v>
      </c>
      <c r="AF298" s="262">
        <f t="shared" si="74"/>
        <v>70597</v>
      </c>
      <c r="AG298" s="262">
        <f t="shared" si="75"/>
        <v>299</v>
      </c>
      <c r="AH298" s="199">
        <f t="shared" si="76"/>
        <v>239.2</v>
      </c>
      <c r="AI298" s="209">
        <f t="shared" si="70"/>
        <v>0.97992109460253507</v>
      </c>
      <c r="AJ298" s="199">
        <f t="shared" si="77"/>
        <v>224.25</v>
      </c>
      <c r="AK298" s="209">
        <f t="shared" si="71"/>
        <v>0.98117602618987665</v>
      </c>
      <c r="AM298" s="210" t="b">
        <f t="shared" si="78"/>
        <v>0</v>
      </c>
      <c r="AN298" s="210" t="b">
        <f t="shared" si="85"/>
        <v>0</v>
      </c>
      <c r="AO298" s="211">
        <f t="shared" si="79"/>
        <v>62</v>
      </c>
      <c r="AP298" s="222">
        <f t="shared" si="80"/>
        <v>74648</v>
      </c>
      <c r="AQ298" s="178">
        <v>269</v>
      </c>
      <c r="AR298" s="212">
        <v>0</v>
      </c>
      <c r="AS298" s="203">
        <f t="shared" si="72"/>
        <v>0</v>
      </c>
      <c r="AT298" s="178">
        <v>269</v>
      </c>
      <c r="AU298" s="217">
        <f t="shared" si="73"/>
        <v>239.2</v>
      </c>
      <c r="AV298" s="217">
        <f t="shared" si="81"/>
        <v>0</v>
      </c>
      <c r="AW298" s="213">
        <v>0</v>
      </c>
      <c r="AY298" s="179"/>
      <c r="AZ298" s="214" t="s">
        <v>734</v>
      </c>
      <c r="BA298" s="232">
        <v>8950</v>
      </c>
      <c r="BB298" s="266">
        <f t="shared" si="82"/>
        <v>8950</v>
      </c>
      <c r="BC298" s="215">
        <f t="shared" si="83"/>
        <v>1700.5</v>
      </c>
      <c r="BD298" s="215">
        <f t="shared" si="84"/>
        <v>0</v>
      </c>
    </row>
    <row r="299" spans="1:56" s="181" customFormat="1" ht="18.75" customHeight="1">
      <c r="A299" s="178">
        <v>270</v>
      </c>
      <c r="B299" s="179" t="s">
        <v>224</v>
      </c>
      <c r="C299" s="178" t="s">
        <v>425</v>
      </c>
      <c r="D299" s="263">
        <v>231</v>
      </c>
      <c r="E299" s="263">
        <v>2555</v>
      </c>
      <c r="F299" s="263">
        <v>1816</v>
      </c>
      <c r="G299" s="263">
        <v>1267</v>
      </c>
      <c r="H299" s="263">
        <v>264</v>
      </c>
      <c r="I299" s="263">
        <v>4711</v>
      </c>
      <c r="J299" s="263">
        <v>6762</v>
      </c>
      <c r="K299" s="263">
        <v>294540</v>
      </c>
      <c r="L299" s="263">
        <v>1950</v>
      </c>
      <c r="M299" s="263">
        <v>2431</v>
      </c>
      <c r="N299" s="263">
        <v>1685</v>
      </c>
      <c r="O299" s="263">
        <v>2731</v>
      </c>
      <c r="P299" s="263">
        <v>3718</v>
      </c>
      <c r="Q299" s="263">
        <v>4653</v>
      </c>
      <c r="R299" s="263">
        <v>547</v>
      </c>
      <c r="S299" s="263">
        <v>3381</v>
      </c>
      <c r="T299" s="263">
        <v>12410</v>
      </c>
      <c r="U299" s="263">
        <v>7739</v>
      </c>
      <c r="V299" s="263">
        <v>3232</v>
      </c>
      <c r="W299" s="263">
        <v>1349</v>
      </c>
      <c r="X299" s="263">
        <v>4175</v>
      </c>
      <c r="Y299" s="263">
        <v>882</v>
      </c>
      <c r="Z299" s="263">
        <v>16581</v>
      </c>
      <c r="AA299" s="263">
        <v>2685</v>
      </c>
      <c r="AB299" s="263">
        <v>4786</v>
      </c>
      <c r="AC299" s="263">
        <v>4791</v>
      </c>
      <c r="AD299" s="263">
        <v>1718</v>
      </c>
      <c r="AF299" s="262">
        <f t="shared" si="74"/>
        <v>294540</v>
      </c>
      <c r="AG299" s="262">
        <f t="shared" si="75"/>
        <v>231</v>
      </c>
      <c r="AH299" s="199">
        <f t="shared" si="76"/>
        <v>184.8</v>
      </c>
      <c r="AI299" s="209">
        <f t="shared" si="70"/>
        <v>0.92398190045248874</v>
      </c>
      <c r="AJ299" s="199">
        <f t="shared" si="77"/>
        <v>173.25</v>
      </c>
      <c r="AK299" s="209">
        <f t="shared" si="71"/>
        <v>0.92873303167420818</v>
      </c>
      <c r="AM299" s="210" t="b">
        <f t="shared" si="78"/>
        <v>0</v>
      </c>
      <c r="AN299" s="210" t="b">
        <f t="shared" si="85"/>
        <v>0</v>
      </c>
      <c r="AO299" s="211">
        <f t="shared" si="79"/>
        <v>62</v>
      </c>
      <c r="AP299" s="222">
        <f t="shared" si="80"/>
        <v>74648</v>
      </c>
      <c r="AQ299" s="178">
        <v>270</v>
      </c>
      <c r="AR299" s="212">
        <v>0</v>
      </c>
      <c r="AS299" s="203">
        <f t="shared" si="72"/>
        <v>0</v>
      </c>
      <c r="AT299" s="178">
        <v>270</v>
      </c>
      <c r="AU299" s="217">
        <f t="shared" si="73"/>
        <v>184.8</v>
      </c>
      <c r="AV299" s="217">
        <f t="shared" si="81"/>
        <v>0</v>
      </c>
      <c r="AW299" s="213">
        <v>0</v>
      </c>
      <c r="AY299" s="179"/>
      <c r="AZ299" s="214" t="s">
        <v>735</v>
      </c>
      <c r="BA299" s="232">
        <v>16030</v>
      </c>
      <c r="BB299" s="266">
        <f t="shared" si="82"/>
        <v>16030</v>
      </c>
      <c r="BC299" s="215">
        <f t="shared" si="83"/>
        <v>3045.7</v>
      </c>
      <c r="BD299" s="215">
        <f t="shared" si="84"/>
        <v>0</v>
      </c>
    </row>
    <row r="300" spans="1:56" s="181" customFormat="1" ht="18.75" customHeight="1">
      <c r="A300" s="178">
        <v>271</v>
      </c>
      <c r="B300" s="179" t="s">
        <v>224</v>
      </c>
      <c r="C300" s="178" t="s">
        <v>369</v>
      </c>
      <c r="D300" s="263">
        <v>231</v>
      </c>
      <c r="E300" s="263">
        <v>20442</v>
      </c>
      <c r="F300" s="263">
        <v>21787</v>
      </c>
      <c r="G300" s="263">
        <v>7602</v>
      </c>
      <c r="H300" s="263">
        <v>264</v>
      </c>
      <c r="I300" s="263">
        <v>31952</v>
      </c>
      <c r="J300" s="263">
        <v>31211</v>
      </c>
      <c r="K300" s="263">
        <v>89174</v>
      </c>
      <c r="L300" s="263">
        <v>20288</v>
      </c>
      <c r="M300" s="263">
        <v>19451</v>
      </c>
      <c r="N300" s="263">
        <v>16375</v>
      </c>
      <c r="O300" s="263">
        <v>24839</v>
      </c>
      <c r="P300" s="263">
        <v>22309</v>
      </c>
      <c r="Q300" s="263">
        <v>31553</v>
      </c>
      <c r="R300" s="263">
        <v>5253</v>
      </c>
      <c r="S300" s="263">
        <v>24839</v>
      </c>
      <c r="T300" s="263">
        <v>49639</v>
      </c>
      <c r="U300" s="263">
        <v>46427</v>
      </c>
      <c r="V300" s="263">
        <v>20229</v>
      </c>
      <c r="W300" s="263">
        <v>32382</v>
      </c>
      <c r="X300" s="263">
        <v>25050</v>
      </c>
      <c r="Y300" s="263">
        <v>9364</v>
      </c>
      <c r="Z300" s="263">
        <v>33162</v>
      </c>
      <c r="AA300" s="263">
        <v>15886</v>
      </c>
      <c r="AB300" s="263">
        <v>32343</v>
      </c>
      <c r="AC300" s="263">
        <v>32492</v>
      </c>
      <c r="AD300" s="263">
        <v>6869</v>
      </c>
      <c r="AF300" s="262">
        <f t="shared" si="74"/>
        <v>89174</v>
      </c>
      <c r="AG300" s="262">
        <f t="shared" si="75"/>
        <v>231</v>
      </c>
      <c r="AH300" s="199">
        <f t="shared" si="76"/>
        <v>184.8</v>
      </c>
      <c r="AI300" s="209">
        <f t="shared" si="70"/>
        <v>0.99049920312580331</v>
      </c>
      <c r="AJ300" s="199">
        <f t="shared" si="77"/>
        <v>173.25</v>
      </c>
      <c r="AK300" s="209">
        <f t="shared" si="71"/>
        <v>0.99109300293044056</v>
      </c>
      <c r="AM300" s="210" t="b">
        <f t="shared" si="78"/>
        <v>0</v>
      </c>
      <c r="AN300" s="210" t="b">
        <f t="shared" si="85"/>
        <v>0</v>
      </c>
      <c r="AO300" s="211">
        <f t="shared" si="79"/>
        <v>62</v>
      </c>
      <c r="AP300" s="222">
        <f t="shared" si="80"/>
        <v>74648</v>
      </c>
      <c r="AQ300" s="178">
        <v>271</v>
      </c>
      <c r="AR300" s="212">
        <v>0</v>
      </c>
      <c r="AS300" s="203">
        <f t="shared" si="72"/>
        <v>0</v>
      </c>
      <c r="AT300" s="178">
        <v>271</v>
      </c>
      <c r="AU300" s="217">
        <f t="shared" si="73"/>
        <v>184.8</v>
      </c>
      <c r="AV300" s="217">
        <f t="shared" si="81"/>
        <v>0</v>
      </c>
      <c r="AW300" s="213">
        <v>0</v>
      </c>
      <c r="AY300" s="179"/>
      <c r="AZ300" s="214" t="s">
        <v>735</v>
      </c>
      <c r="BA300" s="232">
        <v>16030</v>
      </c>
      <c r="BB300" s="266">
        <f t="shared" si="82"/>
        <v>16030</v>
      </c>
      <c r="BC300" s="215">
        <f t="shared" si="83"/>
        <v>3045.7</v>
      </c>
      <c r="BD300" s="215">
        <f t="shared" si="84"/>
        <v>0</v>
      </c>
    </row>
    <row r="301" spans="1:56" s="181" customFormat="1" ht="18.75" customHeight="1">
      <c r="A301" s="178">
        <v>272</v>
      </c>
      <c r="B301" s="179" t="s">
        <v>225</v>
      </c>
      <c r="C301" s="178" t="s">
        <v>425</v>
      </c>
      <c r="D301" s="263">
        <v>795</v>
      </c>
      <c r="E301" s="263">
        <v>9796</v>
      </c>
      <c r="F301" s="263">
        <v>3099</v>
      </c>
      <c r="G301" s="263">
        <v>4355</v>
      </c>
      <c r="H301" s="263">
        <v>909</v>
      </c>
      <c r="I301" s="263">
        <v>7680</v>
      </c>
      <c r="J301" s="263">
        <v>7283</v>
      </c>
      <c r="K301" s="263">
        <v>24544</v>
      </c>
      <c r="L301" s="263">
        <v>1692</v>
      </c>
      <c r="M301" s="263">
        <v>2141</v>
      </c>
      <c r="N301" s="263">
        <v>1904</v>
      </c>
      <c r="O301" s="263">
        <v>2861</v>
      </c>
      <c r="P301" s="263">
        <v>7022</v>
      </c>
      <c r="Q301" s="263">
        <v>7583</v>
      </c>
      <c r="R301" s="263">
        <v>619</v>
      </c>
      <c r="S301" s="263">
        <v>3770</v>
      </c>
      <c r="T301" s="263">
        <v>7063</v>
      </c>
      <c r="U301" s="263">
        <v>5223</v>
      </c>
      <c r="V301" s="263">
        <v>5266</v>
      </c>
      <c r="W301" s="263">
        <v>862</v>
      </c>
      <c r="X301" s="263">
        <v>8128</v>
      </c>
      <c r="Y301" s="263">
        <v>2179</v>
      </c>
      <c r="Z301" s="263">
        <v>19507</v>
      </c>
      <c r="AA301" s="263">
        <v>3606</v>
      </c>
      <c r="AB301" s="263">
        <v>7764</v>
      </c>
      <c r="AC301" s="263">
        <v>7808</v>
      </c>
      <c r="AD301" s="263">
        <v>1822</v>
      </c>
      <c r="AF301" s="262">
        <f t="shared" si="74"/>
        <v>24544</v>
      </c>
      <c r="AG301" s="262">
        <f t="shared" si="75"/>
        <v>619</v>
      </c>
      <c r="AH301" s="199">
        <f t="shared" si="76"/>
        <v>495.2</v>
      </c>
      <c r="AI301" s="209">
        <f t="shared" si="70"/>
        <v>0.76870621205044376</v>
      </c>
      <c r="AJ301" s="199">
        <f t="shared" si="77"/>
        <v>464.25</v>
      </c>
      <c r="AK301" s="209">
        <f t="shared" si="71"/>
        <v>0.78316207379729097</v>
      </c>
      <c r="AM301" s="210" t="b">
        <f t="shared" si="78"/>
        <v>0</v>
      </c>
      <c r="AN301" s="210" t="b">
        <f t="shared" si="85"/>
        <v>0</v>
      </c>
      <c r="AO301" s="211">
        <f t="shared" si="79"/>
        <v>62</v>
      </c>
      <c r="AP301" s="222">
        <f t="shared" si="80"/>
        <v>74648</v>
      </c>
      <c r="AQ301" s="178">
        <v>272</v>
      </c>
      <c r="AR301" s="212">
        <v>0</v>
      </c>
      <c r="AS301" s="203">
        <f t="shared" si="72"/>
        <v>0</v>
      </c>
      <c r="AT301" s="178">
        <v>272</v>
      </c>
      <c r="AU301" s="217">
        <f t="shared" si="73"/>
        <v>495.2</v>
      </c>
      <c r="AV301" s="217">
        <f t="shared" si="81"/>
        <v>0</v>
      </c>
      <c r="AW301" s="213">
        <v>0</v>
      </c>
      <c r="AY301" s="179"/>
      <c r="AZ301" s="214" t="s">
        <v>736</v>
      </c>
      <c r="BA301" s="232">
        <v>19850</v>
      </c>
      <c r="BB301" s="266">
        <f t="shared" si="82"/>
        <v>19850</v>
      </c>
      <c r="BC301" s="215">
        <f t="shared" si="83"/>
        <v>3771.5</v>
      </c>
      <c r="BD301" s="215">
        <f t="shared" si="84"/>
        <v>0</v>
      </c>
    </row>
    <row r="302" spans="1:56" s="181" customFormat="1" ht="18.75" customHeight="1">
      <c r="A302" s="178">
        <v>273</v>
      </c>
      <c r="B302" s="179" t="s">
        <v>225</v>
      </c>
      <c r="C302" s="178" t="s">
        <v>369</v>
      </c>
      <c r="D302" s="263">
        <v>795</v>
      </c>
      <c r="E302" s="263">
        <v>78366</v>
      </c>
      <c r="F302" s="263">
        <v>37190</v>
      </c>
      <c r="G302" s="263">
        <v>26129</v>
      </c>
      <c r="H302" s="263">
        <v>909</v>
      </c>
      <c r="I302" s="263">
        <v>49841</v>
      </c>
      <c r="J302" s="263">
        <v>33811</v>
      </c>
      <c r="K302" s="263">
        <v>74312</v>
      </c>
      <c r="L302" s="263">
        <v>17556</v>
      </c>
      <c r="M302" s="263">
        <v>25681</v>
      </c>
      <c r="N302" s="263">
        <v>18499</v>
      </c>
      <c r="O302" s="263">
        <v>15866</v>
      </c>
      <c r="P302" s="263">
        <v>38754</v>
      </c>
      <c r="Q302" s="263">
        <v>49221</v>
      </c>
      <c r="R302" s="263">
        <v>5942</v>
      </c>
      <c r="S302" s="263">
        <v>39144</v>
      </c>
      <c r="T302" s="263">
        <v>28249</v>
      </c>
      <c r="U302" s="263">
        <v>31339</v>
      </c>
      <c r="V302" s="263">
        <v>31557</v>
      </c>
      <c r="W302" s="263">
        <v>20677</v>
      </c>
      <c r="X302" s="263">
        <v>48768</v>
      </c>
      <c r="Y302" s="263">
        <v>20027</v>
      </c>
      <c r="Z302" s="263">
        <v>39013</v>
      </c>
      <c r="AA302" s="263">
        <v>27775</v>
      </c>
      <c r="AB302" s="263">
        <v>50419</v>
      </c>
      <c r="AC302" s="263">
        <v>50683</v>
      </c>
      <c r="AD302" s="263">
        <v>7288</v>
      </c>
      <c r="AF302" s="262">
        <f t="shared" si="74"/>
        <v>78366</v>
      </c>
      <c r="AG302" s="262">
        <f t="shared" si="75"/>
        <v>795</v>
      </c>
      <c r="AH302" s="199">
        <f t="shared" si="76"/>
        <v>636</v>
      </c>
      <c r="AI302" s="209">
        <f t="shared" si="70"/>
        <v>0.97523460924418837</v>
      </c>
      <c r="AJ302" s="199">
        <f t="shared" si="77"/>
        <v>596.25</v>
      </c>
      <c r="AK302" s="209">
        <f t="shared" si="71"/>
        <v>0.97678244616642651</v>
      </c>
      <c r="AM302" s="210" t="b">
        <f t="shared" si="78"/>
        <v>0</v>
      </c>
      <c r="AN302" s="210" t="b">
        <f t="shared" si="85"/>
        <v>0</v>
      </c>
      <c r="AO302" s="211">
        <f t="shared" si="79"/>
        <v>62</v>
      </c>
      <c r="AP302" s="222">
        <f t="shared" si="80"/>
        <v>74648</v>
      </c>
      <c r="AQ302" s="178">
        <v>273</v>
      </c>
      <c r="AR302" s="212">
        <v>0</v>
      </c>
      <c r="AS302" s="203">
        <f t="shared" si="72"/>
        <v>0</v>
      </c>
      <c r="AT302" s="178">
        <v>273</v>
      </c>
      <c r="AU302" s="217">
        <f t="shared" si="73"/>
        <v>636</v>
      </c>
      <c r="AV302" s="217">
        <f t="shared" si="81"/>
        <v>0</v>
      </c>
      <c r="AW302" s="213">
        <v>0</v>
      </c>
      <c r="AY302" s="179"/>
      <c r="AZ302" s="214" t="s">
        <v>736</v>
      </c>
      <c r="BA302" s="232">
        <v>19850</v>
      </c>
      <c r="BB302" s="266">
        <f t="shared" si="82"/>
        <v>19850</v>
      </c>
      <c r="BC302" s="215">
        <f t="shared" si="83"/>
        <v>3771.5</v>
      </c>
      <c r="BD302" s="215">
        <f t="shared" si="84"/>
        <v>0</v>
      </c>
    </row>
    <row r="303" spans="1:56" s="181" customFormat="1" ht="18.75" customHeight="1">
      <c r="A303" s="178">
        <v>274</v>
      </c>
      <c r="B303" s="179" t="s">
        <v>226</v>
      </c>
      <c r="C303" s="178" t="s">
        <v>425</v>
      </c>
      <c r="D303" s="263">
        <v>1350</v>
      </c>
      <c r="E303" s="263">
        <v>11499</v>
      </c>
      <c r="F303" s="263">
        <v>3693</v>
      </c>
      <c r="G303" s="263">
        <v>7388</v>
      </c>
      <c r="H303" s="263">
        <v>1541</v>
      </c>
      <c r="I303" s="263">
        <v>7242</v>
      </c>
      <c r="J303" s="263">
        <v>9753</v>
      </c>
      <c r="K303" s="263">
        <v>41727</v>
      </c>
      <c r="L303" s="263">
        <v>2302</v>
      </c>
      <c r="M303" s="263">
        <v>2331</v>
      </c>
      <c r="N303" s="263">
        <v>2178</v>
      </c>
      <c r="O303" s="263">
        <v>4162</v>
      </c>
      <c r="P303" s="263">
        <v>8193</v>
      </c>
      <c r="Q303" s="263">
        <v>7149</v>
      </c>
      <c r="R303" s="263">
        <v>623</v>
      </c>
      <c r="S303" s="263">
        <v>4551</v>
      </c>
      <c r="T303" s="263">
        <v>7693</v>
      </c>
      <c r="U303" s="263">
        <v>9027</v>
      </c>
      <c r="V303" s="263">
        <v>4966</v>
      </c>
      <c r="W303" s="263">
        <v>1706</v>
      </c>
      <c r="X303" s="263">
        <v>4836</v>
      </c>
      <c r="Y303" s="263">
        <v>1463</v>
      </c>
      <c r="Z303" s="263">
        <v>26335</v>
      </c>
      <c r="AA303" s="263">
        <v>4697</v>
      </c>
      <c r="AB303" s="263">
        <v>7335</v>
      </c>
      <c r="AC303" s="263">
        <v>7363</v>
      </c>
      <c r="AD303" s="263">
        <v>2445</v>
      </c>
      <c r="AF303" s="262">
        <f t="shared" si="74"/>
        <v>41727</v>
      </c>
      <c r="AG303" s="262">
        <f t="shared" si="75"/>
        <v>623</v>
      </c>
      <c r="AH303" s="199">
        <f t="shared" si="76"/>
        <v>498.4</v>
      </c>
      <c r="AI303" s="209">
        <f t="shared" si="70"/>
        <v>0.78618618618618619</v>
      </c>
      <c r="AJ303" s="199">
        <f t="shared" si="77"/>
        <v>467.25</v>
      </c>
      <c r="AK303" s="209">
        <f t="shared" si="71"/>
        <v>0.79954954954954949</v>
      </c>
      <c r="AM303" s="210" t="b">
        <f t="shared" si="78"/>
        <v>0</v>
      </c>
      <c r="AN303" s="210" t="b">
        <f t="shared" si="85"/>
        <v>0</v>
      </c>
      <c r="AO303" s="211">
        <f t="shared" si="79"/>
        <v>62</v>
      </c>
      <c r="AP303" s="222">
        <f t="shared" si="80"/>
        <v>74648</v>
      </c>
      <c r="AQ303" s="178">
        <v>274</v>
      </c>
      <c r="AR303" s="212">
        <v>0</v>
      </c>
      <c r="AS303" s="203">
        <f t="shared" si="72"/>
        <v>0</v>
      </c>
      <c r="AT303" s="178">
        <v>274</v>
      </c>
      <c r="AU303" s="217">
        <f t="shared" si="73"/>
        <v>498.4</v>
      </c>
      <c r="AV303" s="217">
        <f t="shared" si="81"/>
        <v>0</v>
      </c>
      <c r="AW303" s="213">
        <v>0</v>
      </c>
      <c r="AY303" s="179"/>
      <c r="AZ303" s="214" t="s">
        <v>737</v>
      </c>
      <c r="BA303" s="232">
        <v>20000</v>
      </c>
      <c r="BB303" s="266">
        <f t="shared" si="82"/>
        <v>20000</v>
      </c>
      <c r="BC303" s="215">
        <f t="shared" si="83"/>
        <v>3800</v>
      </c>
      <c r="BD303" s="215">
        <f t="shared" si="84"/>
        <v>0</v>
      </c>
    </row>
    <row r="304" spans="1:56" s="181" customFormat="1" ht="18.75" customHeight="1">
      <c r="A304" s="178">
        <v>275</v>
      </c>
      <c r="B304" s="179" t="s">
        <v>226</v>
      </c>
      <c r="C304" s="178" t="s">
        <v>369</v>
      </c>
      <c r="D304" s="263">
        <v>1350</v>
      </c>
      <c r="E304" s="263">
        <v>91994</v>
      </c>
      <c r="F304" s="263">
        <v>44305</v>
      </c>
      <c r="G304" s="263">
        <v>44338</v>
      </c>
      <c r="H304" s="263">
        <v>1541</v>
      </c>
      <c r="I304" s="263">
        <v>65242</v>
      </c>
      <c r="J304" s="263">
        <v>33811</v>
      </c>
      <c r="K304" s="263">
        <v>126330</v>
      </c>
      <c r="L304" s="263">
        <v>23018</v>
      </c>
      <c r="M304" s="263">
        <v>27977</v>
      </c>
      <c r="N304" s="263">
        <v>21156</v>
      </c>
      <c r="O304" s="263">
        <v>30170</v>
      </c>
      <c r="P304" s="263">
        <v>43956</v>
      </c>
      <c r="Q304" s="263">
        <v>64429</v>
      </c>
      <c r="R304" s="263">
        <v>8968</v>
      </c>
      <c r="S304" s="263">
        <v>56309</v>
      </c>
      <c r="T304" s="263">
        <v>30774</v>
      </c>
      <c r="U304" s="263">
        <v>54163</v>
      </c>
      <c r="V304" s="263">
        <v>41306</v>
      </c>
      <c r="W304" s="263">
        <v>40965</v>
      </c>
      <c r="X304" s="263">
        <v>29016</v>
      </c>
      <c r="Y304" s="263">
        <v>17556</v>
      </c>
      <c r="Z304" s="263">
        <v>52669</v>
      </c>
      <c r="AA304" s="263">
        <v>37863</v>
      </c>
      <c r="AB304" s="263">
        <v>65933</v>
      </c>
      <c r="AC304" s="263">
        <v>66343</v>
      </c>
      <c r="AD304" s="263">
        <v>9783</v>
      </c>
      <c r="AF304" s="262">
        <f t="shared" si="74"/>
        <v>126330</v>
      </c>
      <c r="AG304" s="262">
        <f t="shared" si="75"/>
        <v>1350</v>
      </c>
      <c r="AH304" s="199">
        <f t="shared" si="76"/>
        <v>1080</v>
      </c>
      <c r="AI304" s="209">
        <f t="shared" si="70"/>
        <v>0.96139686170783145</v>
      </c>
      <c r="AJ304" s="199">
        <f t="shared" si="77"/>
        <v>1012.5</v>
      </c>
      <c r="AK304" s="209">
        <f t="shared" si="71"/>
        <v>0.96380955785109201</v>
      </c>
      <c r="AM304" s="210" t="b">
        <f t="shared" si="78"/>
        <v>0</v>
      </c>
      <c r="AN304" s="210" t="b">
        <f t="shared" si="85"/>
        <v>0</v>
      </c>
      <c r="AO304" s="211">
        <f t="shared" si="79"/>
        <v>62</v>
      </c>
      <c r="AP304" s="222">
        <f t="shared" si="80"/>
        <v>74648</v>
      </c>
      <c r="AQ304" s="178">
        <v>275</v>
      </c>
      <c r="AR304" s="212">
        <v>0</v>
      </c>
      <c r="AS304" s="203">
        <f t="shared" si="72"/>
        <v>0</v>
      </c>
      <c r="AT304" s="178">
        <v>275</v>
      </c>
      <c r="AU304" s="217">
        <f t="shared" si="73"/>
        <v>1080</v>
      </c>
      <c r="AV304" s="217">
        <f t="shared" si="81"/>
        <v>0</v>
      </c>
      <c r="AW304" s="213">
        <v>0</v>
      </c>
      <c r="AY304" s="179"/>
      <c r="AZ304" s="214" t="s">
        <v>737</v>
      </c>
      <c r="BA304" s="232">
        <v>20000</v>
      </c>
      <c r="BB304" s="266">
        <f t="shared" si="82"/>
        <v>20000</v>
      </c>
      <c r="BC304" s="215">
        <f t="shared" si="83"/>
        <v>3800</v>
      </c>
      <c r="BD304" s="215">
        <f t="shared" si="84"/>
        <v>0</v>
      </c>
    </row>
    <row r="305" spans="1:56" s="181" customFormat="1" ht="18.75" customHeight="1">
      <c r="A305" s="178">
        <v>276</v>
      </c>
      <c r="B305" s="179" t="s">
        <v>227</v>
      </c>
      <c r="C305" s="178" t="s">
        <v>425</v>
      </c>
      <c r="D305" s="263">
        <v>1735</v>
      </c>
      <c r="E305" s="263">
        <v>17036</v>
      </c>
      <c r="F305" s="263">
        <v>4505</v>
      </c>
      <c r="G305" s="263">
        <v>9502</v>
      </c>
      <c r="H305" s="263">
        <v>1983</v>
      </c>
      <c r="I305" s="263">
        <v>10820</v>
      </c>
      <c r="J305" s="263">
        <v>12485</v>
      </c>
      <c r="K305" s="263">
        <v>57680</v>
      </c>
      <c r="L305" s="263">
        <v>33551</v>
      </c>
      <c r="M305" s="263">
        <v>3387</v>
      </c>
      <c r="N305" s="263">
        <v>3725</v>
      </c>
      <c r="O305" s="263">
        <v>5462</v>
      </c>
      <c r="P305" s="263">
        <v>8453</v>
      </c>
      <c r="Q305" s="263">
        <v>10684</v>
      </c>
      <c r="R305" s="263">
        <v>769</v>
      </c>
      <c r="S305" s="263">
        <v>5332</v>
      </c>
      <c r="T305" s="263">
        <v>11180</v>
      </c>
      <c r="U305" s="263">
        <v>10318</v>
      </c>
      <c r="V305" s="263">
        <v>7421</v>
      </c>
      <c r="W305" s="263">
        <v>3625</v>
      </c>
      <c r="X305" s="263">
        <v>7255</v>
      </c>
      <c r="Y305" s="263">
        <v>2322</v>
      </c>
      <c r="Z305" s="263">
        <v>31211</v>
      </c>
      <c r="AA305" s="263">
        <v>7272</v>
      </c>
      <c r="AB305" s="263">
        <v>10989</v>
      </c>
      <c r="AC305" s="263">
        <v>11003</v>
      </c>
      <c r="AD305" s="263">
        <v>3131</v>
      </c>
      <c r="AF305" s="262">
        <f t="shared" si="74"/>
        <v>57680</v>
      </c>
      <c r="AG305" s="262">
        <f t="shared" si="75"/>
        <v>769</v>
      </c>
      <c r="AH305" s="199">
        <f t="shared" si="76"/>
        <v>615.20000000000005</v>
      </c>
      <c r="AI305" s="209">
        <f t="shared" si="70"/>
        <v>0.81836433421907295</v>
      </c>
      <c r="AJ305" s="199">
        <f t="shared" si="77"/>
        <v>576.75</v>
      </c>
      <c r="AK305" s="209">
        <f t="shared" si="71"/>
        <v>0.82971656333038091</v>
      </c>
      <c r="AM305" s="210" t="b">
        <f t="shared" si="78"/>
        <v>0</v>
      </c>
      <c r="AN305" s="210" t="b">
        <f t="shared" si="85"/>
        <v>0</v>
      </c>
      <c r="AO305" s="211">
        <f t="shared" si="79"/>
        <v>62</v>
      </c>
      <c r="AP305" s="222">
        <f t="shared" si="80"/>
        <v>74648</v>
      </c>
      <c r="AQ305" s="178">
        <v>276</v>
      </c>
      <c r="AR305" s="212">
        <v>0</v>
      </c>
      <c r="AS305" s="203">
        <f t="shared" si="72"/>
        <v>0</v>
      </c>
      <c r="AT305" s="178">
        <v>276</v>
      </c>
      <c r="AU305" s="217">
        <f t="shared" si="73"/>
        <v>615.20000000000005</v>
      </c>
      <c r="AV305" s="217">
        <f t="shared" si="81"/>
        <v>0</v>
      </c>
      <c r="AW305" s="213">
        <v>0</v>
      </c>
      <c r="AY305" s="179"/>
      <c r="AZ305" s="214" t="s">
        <v>738</v>
      </c>
      <c r="BA305" s="232">
        <v>52940</v>
      </c>
      <c r="BB305" s="266">
        <f t="shared" si="82"/>
        <v>52940</v>
      </c>
      <c r="BC305" s="215">
        <f t="shared" si="83"/>
        <v>10058.6</v>
      </c>
      <c r="BD305" s="215">
        <f t="shared" si="84"/>
        <v>0</v>
      </c>
    </row>
    <row r="306" spans="1:56" s="181" customFormat="1" ht="18.75" customHeight="1">
      <c r="A306" s="178">
        <v>277</v>
      </c>
      <c r="B306" s="179" t="s">
        <v>227</v>
      </c>
      <c r="C306" s="178" t="s">
        <v>369</v>
      </c>
      <c r="D306" s="263">
        <v>1735</v>
      </c>
      <c r="E306" s="263">
        <v>136288</v>
      </c>
      <c r="F306" s="263">
        <v>54051</v>
      </c>
      <c r="G306" s="263">
        <v>57006</v>
      </c>
      <c r="H306" s="263">
        <v>1983</v>
      </c>
      <c r="I306" s="263">
        <v>79746</v>
      </c>
      <c r="J306" s="263">
        <v>58521</v>
      </c>
      <c r="K306" s="263">
        <v>174633</v>
      </c>
      <c r="L306" s="263">
        <v>3355</v>
      </c>
      <c r="M306" s="263">
        <v>40652</v>
      </c>
      <c r="N306" s="263">
        <v>36202</v>
      </c>
      <c r="O306" s="263">
        <v>49678</v>
      </c>
      <c r="P306" s="263">
        <v>58390</v>
      </c>
      <c r="Q306" s="263">
        <v>78753</v>
      </c>
      <c r="R306" s="263">
        <v>11080</v>
      </c>
      <c r="S306" s="263">
        <v>68793</v>
      </c>
      <c r="T306" s="263">
        <v>44717</v>
      </c>
      <c r="U306" s="263">
        <v>61902</v>
      </c>
      <c r="V306" s="263">
        <v>50491</v>
      </c>
      <c r="W306" s="263">
        <v>87000</v>
      </c>
      <c r="X306" s="263">
        <v>43524</v>
      </c>
      <c r="Y306" s="263">
        <v>30080</v>
      </c>
      <c r="Z306" s="263">
        <v>62423</v>
      </c>
      <c r="AA306" s="263">
        <v>58173</v>
      </c>
      <c r="AB306" s="263">
        <v>80642</v>
      </c>
      <c r="AC306" s="263">
        <v>81093</v>
      </c>
      <c r="AD306" s="263">
        <v>12525</v>
      </c>
      <c r="AF306" s="262">
        <f t="shared" si="74"/>
        <v>174633</v>
      </c>
      <c r="AG306" s="262">
        <f t="shared" si="75"/>
        <v>1735</v>
      </c>
      <c r="AH306" s="199">
        <f t="shared" si="76"/>
        <v>1388</v>
      </c>
      <c r="AI306" s="209">
        <f t="shared" si="70"/>
        <v>0.96585653842369379</v>
      </c>
      <c r="AJ306" s="199">
        <f t="shared" si="77"/>
        <v>1301.25</v>
      </c>
      <c r="AK306" s="209">
        <f t="shared" si="71"/>
        <v>0.96799050477221293</v>
      </c>
      <c r="AM306" s="210" t="b">
        <f t="shared" si="78"/>
        <v>0</v>
      </c>
      <c r="AN306" s="210" t="b">
        <f t="shared" si="85"/>
        <v>0</v>
      </c>
      <c r="AO306" s="211">
        <f t="shared" si="79"/>
        <v>62</v>
      </c>
      <c r="AP306" s="222">
        <f t="shared" si="80"/>
        <v>74648</v>
      </c>
      <c r="AQ306" s="178">
        <v>277</v>
      </c>
      <c r="AR306" s="212">
        <v>0</v>
      </c>
      <c r="AS306" s="203">
        <f t="shared" si="72"/>
        <v>0</v>
      </c>
      <c r="AT306" s="178">
        <v>277</v>
      </c>
      <c r="AU306" s="217">
        <f t="shared" si="73"/>
        <v>1388</v>
      </c>
      <c r="AV306" s="217">
        <f t="shared" si="81"/>
        <v>0</v>
      </c>
      <c r="AW306" s="213">
        <v>0</v>
      </c>
      <c r="AY306" s="179"/>
      <c r="AZ306" s="214" t="s">
        <v>738</v>
      </c>
      <c r="BA306" s="232">
        <v>52940</v>
      </c>
      <c r="BB306" s="266">
        <f t="shared" si="82"/>
        <v>52940</v>
      </c>
      <c r="BC306" s="215">
        <f t="shared" si="83"/>
        <v>10058.6</v>
      </c>
      <c r="BD306" s="215">
        <f t="shared" si="84"/>
        <v>0</v>
      </c>
    </row>
    <row r="307" spans="1:56" s="181" customFormat="1" ht="18.75" customHeight="1">
      <c r="A307" s="178">
        <v>278</v>
      </c>
      <c r="B307" s="179" t="s">
        <v>228</v>
      </c>
      <c r="C307" s="178" t="s">
        <v>425</v>
      </c>
      <c r="D307" s="263">
        <v>1350</v>
      </c>
      <c r="E307" s="263">
        <v>6502</v>
      </c>
      <c r="F307" s="263">
        <v>4855</v>
      </c>
      <c r="G307" s="263">
        <v>7388</v>
      </c>
      <c r="H307" s="263">
        <v>1541</v>
      </c>
      <c r="I307" s="263">
        <v>8726</v>
      </c>
      <c r="J307" s="263">
        <v>11184</v>
      </c>
      <c r="K307" s="263">
        <v>24544</v>
      </c>
      <c r="L307" s="263">
        <v>31211</v>
      </c>
      <c r="M307" s="263">
        <v>2141</v>
      </c>
      <c r="N307" s="263">
        <v>2814</v>
      </c>
      <c r="O307" s="263">
        <v>4681</v>
      </c>
      <c r="P307" s="263">
        <v>8999</v>
      </c>
      <c r="Q307" s="263">
        <v>8620</v>
      </c>
      <c r="R307" s="263">
        <v>1073</v>
      </c>
      <c r="S307" s="263">
        <v>5072</v>
      </c>
      <c r="T307" s="263">
        <v>8583</v>
      </c>
      <c r="U307" s="263">
        <v>12408</v>
      </c>
      <c r="V307" s="263">
        <v>5986</v>
      </c>
      <c r="W307" s="263">
        <v>1812</v>
      </c>
      <c r="X307" s="263">
        <v>2821</v>
      </c>
      <c r="Y307" s="263">
        <v>3010</v>
      </c>
      <c r="Z307" s="263">
        <v>45841</v>
      </c>
      <c r="AA307" s="263">
        <v>6173</v>
      </c>
      <c r="AB307" s="263">
        <v>8818</v>
      </c>
      <c r="AC307" s="263">
        <v>8875</v>
      </c>
      <c r="AD307" s="263">
        <v>2815</v>
      </c>
      <c r="AF307" s="262">
        <f t="shared" si="74"/>
        <v>45841</v>
      </c>
      <c r="AG307" s="262">
        <f t="shared" si="75"/>
        <v>1073</v>
      </c>
      <c r="AH307" s="199">
        <f t="shared" si="76"/>
        <v>858.4</v>
      </c>
      <c r="AI307" s="209">
        <f t="shared" si="70"/>
        <v>0.59906585707613269</v>
      </c>
      <c r="AJ307" s="199">
        <f t="shared" si="77"/>
        <v>804.75</v>
      </c>
      <c r="AK307" s="209">
        <f t="shared" si="71"/>
        <v>0.62412424100887431</v>
      </c>
      <c r="AM307" s="210" t="b">
        <f t="shared" si="78"/>
        <v>0</v>
      </c>
      <c r="AN307" s="210" t="b">
        <f t="shared" si="85"/>
        <v>0</v>
      </c>
      <c r="AO307" s="211">
        <f t="shared" si="79"/>
        <v>62</v>
      </c>
      <c r="AP307" s="222">
        <f t="shared" si="80"/>
        <v>74648</v>
      </c>
      <c r="AQ307" s="178">
        <v>278</v>
      </c>
      <c r="AR307" s="212">
        <v>0</v>
      </c>
      <c r="AS307" s="203">
        <f t="shared" si="72"/>
        <v>0</v>
      </c>
      <c r="AT307" s="178">
        <v>278</v>
      </c>
      <c r="AU307" s="217">
        <f t="shared" si="73"/>
        <v>858.4</v>
      </c>
      <c r="AV307" s="217">
        <f t="shared" si="81"/>
        <v>0</v>
      </c>
      <c r="AW307" s="213">
        <v>0</v>
      </c>
      <c r="AY307" s="179"/>
      <c r="AZ307" s="214" t="s">
        <v>739</v>
      </c>
      <c r="BA307" s="232">
        <v>20040</v>
      </c>
      <c r="BB307" s="266">
        <f t="shared" si="82"/>
        <v>20040</v>
      </c>
      <c r="BC307" s="215">
        <f t="shared" si="83"/>
        <v>3807.6</v>
      </c>
      <c r="BD307" s="215">
        <f t="shared" si="84"/>
        <v>0</v>
      </c>
    </row>
    <row r="308" spans="1:56" s="181" customFormat="1" ht="18.75" customHeight="1">
      <c r="A308" s="178">
        <v>279</v>
      </c>
      <c r="B308" s="179" t="s">
        <v>228</v>
      </c>
      <c r="C308" s="178" t="s">
        <v>369</v>
      </c>
      <c r="D308" s="263">
        <v>1350</v>
      </c>
      <c r="E308" s="263">
        <v>52020</v>
      </c>
      <c r="F308" s="263">
        <v>58261</v>
      </c>
      <c r="G308" s="263">
        <v>44338</v>
      </c>
      <c r="H308" s="263">
        <v>1541</v>
      </c>
      <c r="I308" s="263">
        <v>94081</v>
      </c>
      <c r="J308" s="263">
        <v>55920</v>
      </c>
      <c r="K308" s="263">
        <v>74312</v>
      </c>
      <c r="L308" s="263">
        <v>31211</v>
      </c>
      <c r="M308" s="263">
        <v>25680</v>
      </c>
      <c r="N308" s="263">
        <v>27353</v>
      </c>
      <c r="O308" s="263">
        <v>24839</v>
      </c>
      <c r="P308" s="263">
        <v>63723</v>
      </c>
      <c r="Q308" s="263">
        <v>92908</v>
      </c>
      <c r="R308" s="263">
        <v>15450</v>
      </c>
      <c r="S308" s="263">
        <v>59431</v>
      </c>
      <c r="T308" s="263">
        <v>34332</v>
      </c>
      <c r="U308" s="263">
        <v>86856</v>
      </c>
      <c r="V308" s="263">
        <v>59565</v>
      </c>
      <c r="W308" s="263">
        <v>43500</v>
      </c>
      <c r="X308" s="263">
        <v>33852</v>
      </c>
      <c r="Y308" s="263">
        <v>44475</v>
      </c>
      <c r="Z308" s="263">
        <v>91683</v>
      </c>
      <c r="AA308" s="263">
        <v>49392</v>
      </c>
      <c r="AB308" s="263">
        <v>95531</v>
      </c>
      <c r="AC308" s="263">
        <v>95671</v>
      </c>
      <c r="AD308" s="263">
        <v>11262</v>
      </c>
      <c r="AF308" s="262">
        <f t="shared" si="74"/>
        <v>95671</v>
      </c>
      <c r="AG308" s="262">
        <f t="shared" si="75"/>
        <v>1350</v>
      </c>
      <c r="AH308" s="199">
        <f t="shared" si="76"/>
        <v>1080</v>
      </c>
      <c r="AI308" s="209">
        <f t="shared" si="70"/>
        <v>0.95794392523364491</v>
      </c>
      <c r="AJ308" s="199">
        <f t="shared" si="77"/>
        <v>1012.5</v>
      </c>
      <c r="AK308" s="209">
        <f t="shared" si="71"/>
        <v>0.96057242990654201</v>
      </c>
      <c r="AM308" s="210" t="b">
        <f t="shared" si="78"/>
        <v>0</v>
      </c>
      <c r="AN308" s="210" t="b">
        <f t="shared" si="85"/>
        <v>0</v>
      </c>
      <c r="AO308" s="211">
        <f t="shared" si="79"/>
        <v>62</v>
      </c>
      <c r="AP308" s="222">
        <f t="shared" si="80"/>
        <v>74648</v>
      </c>
      <c r="AQ308" s="178">
        <v>279</v>
      </c>
      <c r="AR308" s="212">
        <v>0</v>
      </c>
      <c r="AS308" s="203">
        <f t="shared" si="72"/>
        <v>0</v>
      </c>
      <c r="AT308" s="178">
        <v>279</v>
      </c>
      <c r="AU308" s="217">
        <f t="shared" si="73"/>
        <v>1080</v>
      </c>
      <c r="AV308" s="217">
        <f t="shared" si="81"/>
        <v>0</v>
      </c>
      <c r="AW308" s="213">
        <v>0</v>
      </c>
      <c r="AY308" s="179"/>
      <c r="AZ308" s="214" t="s">
        <v>739</v>
      </c>
      <c r="BA308" s="232">
        <v>20040</v>
      </c>
      <c r="BB308" s="266">
        <f t="shared" si="82"/>
        <v>20040</v>
      </c>
      <c r="BC308" s="215">
        <f t="shared" si="83"/>
        <v>3807.6</v>
      </c>
      <c r="BD308" s="215">
        <f t="shared" si="84"/>
        <v>0</v>
      </c>
    </row>
    <row r="309" spans="1:56" s="181" customFormat="1" ht="18.75" customHeight="1">
      <c r="A309" s="178">
        <v>280</v>
      </c>
      <c r="B309" s="179" t="s">
        <v>229</v>
      </c>
      <c r="C309" s="178" t="s">
        <v>369</v>
      </c>
      <c r="D309" s="263">
        <v>2308</v>
      </c>
      <c r="E309" s="263">
        <v>31233</v>
      </c>
      <c r="F309" s="263">
        <v>83108</v>
      </c>
      <c r="G309" s="263">
        <v>75849</v>
      </c>
      <c r="H309" s="263">
        <v>2638</v>
      </c>
      <c r="I309" s="263">
        <v>82825</v>
      </c>
      <c r="J309" s="263">
        <v>19507</v>
      </c>
      <c r="K309" s="263">
        <v>134820</v>
      </c>
      <c r="L309" s="263">
        <v>58521</v>
      </c>
      <c r="M309" s="263">
        <v>74203</v>
      </c>
      <c r="N309" s="263">
        <v>3965</v>
      </c>
      <c r="O309" s="263">
        <v>39533</v>
      </c>
      <c r="P309" s="263">
        <v>55920</v>
      </c>
      <c r="Q309" s="263">
        <v>81795</v>
      </c>
      <c r="R309" s="263">
        <v>21883</v>
      </c>
      <c r="S309" s="263">
        <v>99615</v>
      </c>
      <c r="T309" s="263">
        <v>81624</v>
      </c>
      <c r="U309" s="263">
        <v>92659</v>
      </c>
      <c r="V309" s="263">
        <v>52439</v>
      </c>
      <c r="W309" s="263">
        <v>81408</v>
      </c>
      <c r="X309" s="263">
        <v>77865</v>
      </c>
      <c r="Y309" s="263">
        <v>32771</v>
      </c>
      <c r="Z309" s="263">
        <v>42915</v>
      </c>
      <c r="AA309" s="263">
        <v>57514</v>
      </c>
      <c r="AB309" s="263">
        <v>83815</v>
      </c>
      <c r="AC309" s="263">
        <v>84225</v>
      </c>
      <c r="AD309" s="263">
        <v>12198</v>
      </c>
      <c r="AF309" s="262">
        <f t="shared" si="74"/>
        <v>134820</v>
      </c>
      <c r="AG309" s="262">
        <f t="shared" si="75"/>
        <v>2308</v>
      </c>
      <c r="AH309" s="199">
        <f t="shared" si="76"/>
        <v>1846.4</v>
      </c>
      <c r="AI309" s="209">
        <f t="shared" si="70"/>
        <v>0.97511690901985093</v>
      </c>
      <c r="AJ309" s="199">
        <f t="shared" si="77"/>
        <v>1731</v>
      </c>
      <c r="AK309" s="209">
        <f t="shared" si="71"/>
        <v>0.97667210220611023</v>
      </c>
      <c r="AM309" s="210" t="b">
        <f t="shared" si="78"/>
        <v>0</v>
      </c>
      <c r="AN309" s="210" t="b">
        <f t="shared" si="85"/>
        <v>0</v>
      </c>
      <c r="AO309" s="211">
        <f t="shared" si="79"/>
        <v>62</v>
      </c>
      <c r="AP309" s="222">
        <f t="shared" si="80"/>
        <v>74648</v>
      </c>
      <c r="AQ309" s="178">
        <v>280</v>
      </c>
      <c r="AR309" s="212">
        <v>0</v>
      </c>
      <c r="AS309" s="203">
        <f t="shared" si="72"/>
        <v>0</v>
      </c>
      <c r="AT309" s="178">
        <v>280</v>
      </c>
      <c r="AU309" s="217">
        <f t="shared" si="73"/>
        <v>1846.4</v>
      </c>
      <c r="AV309" s="217">
        <f t="shared" si="81"/>
        <v>0</v>
      </c>
      <c r="AW309" s="213">
        <v>0</v>
      </c>
      <c r="AY309" s="179"/>
      <c r="AZ309" s="214"/>
      <c r="BA309" s="232">
        <v>46134.45</v>
      </c>
      <c r="BB309" s="266">
        <f t="shared" si="82"/>
        <v>46134.45</v>
      </c>
      <c r="BC309" s="215">
        <f t="shared" si="83"/>
        <v>8765.5455000000002</v>
      </c>
      <c r="BD309" s="215">
        <f t="shared" si="84"/>
        <v>0</v>
      </c>
    </row>
    <row r="310" spans="1:56" s="181" customFormat="1" ht="18.75" customHeight="1">
      <c r="A310" s="178">
        <v>281</v>
      </c>
      <c r="B310" s="179" t="s">
        <v>230</v>
      </c>
      <c r="C310" s="178" t="s">
        <v>425</v>
      </c>
      <c r="D310" s="263">
        <v>11442</v>
      </c>
      <c r="E310" s="263">
        <v>46849</v>
      </c>
      <c r="F310" s="263">
        <v>28967</v>
      </c>
      <c r="G310" s="263">
        <v>57329</v>
      </c>
      <c r="H310" s="263">
        <v>13076</v>
      </c>
      <c r="I310" s="263">
        <v>34902</v>
      </c>
      <c r="J310" s="263">
        <v>45516</v>
      </c>
      <c r="K310" s="263">
        <v>113572</v>
      </c>
      <c r="L310" s="263">
        <v>20808</v>
      </c>
      <c r="M310" s="263">
        <v>17303</v>
      </c>
      <c r="N310" s="263">
        <v>18964</v>
      </c>
      <c r="O310" s="263">
        <v>19507</v>
      </c>
      <c r="P310" s="263">
        <v>33811</v>
      </c>
      <c r="Q310" s="263">
        <v>34467</v>
      </c>
      <c r="R310" s="263">
        <v>42265</v>
      </c>
      <c r="S310" s="263">
        <v>17167</v>
      </c>
      <c r="T310" s="263">
        <v>69922</v>
      </c>
      <c r="U310" s="263">
        <v>38688</v>
      </c>
      <c r="V310" s="263">
        <v>23939</v>
      </c>
      <c r="W310" s="263">
        <v>9747</v>
      </c>
      <c r="X310" s="263">
        <v>29822</v>
      </c>
      <c r="Y310" s="263">
        <v>25619</v>
      </c>
      <c r="Z310" s="263">
        <v>127185</v>
      </c>
      <c r="AA310" s="263">
        <v>31952</v>
      </c>
      <c r="AB310" s="263">
        <v>35372</v>
      </c>
      <c r="AC310" s="263">
        <v>35493</v>
      </c>
      <c r="AD310" s="263">
        <v>77995</v>
      </c>
      <c r="AF310" s="262">
        <f t="shared" si="74"/>
        <v>127185</v>
      </c>
      <c r="AG310" s="262">
        <f t="shared" si="75"/>
        <v>9747</v>
      </c>
      <c r="AH310" s="199">
        <f t="shared" si="76"/>
        <v>7797.6</v>
      </c>
      <c r="AI310" s="209">
        <f t="shared" si="70"/>
        <v>0.54934982372998897</v>
      </c>
      <c r="AJ310" s="199">
        <f t="shared" si="77"/>
        <v>7310.25</v>
      </c>
      <c r="AK310" s="209">
        <f t="shared" si="71"/>
        <v>0.57751545974686469</v>
      </c>
      <c r="AM310" s="210" t="b">
        <f t="shared" si="78"/>
        <v>0</v>
      </c>
      <c r="AN310" s="210" t="b">
        <f t="shared" si="85"/>
        <v>0</v>
      </c>
      <c r="AO310" s="211">
        <f t="shared" si="79"/>
        <v>62</v>
      </c>
      <c r="AP310" s="222">
        <f t="shared" si="80"/>
        <v>74648</v>
      </c>
      <c r="AQ310" s="178">
        <v>281</v>
      </c>
      <c r="AR310" s="212">
        <v>0</v>
      </c>
      <c r="AS310" s="203">
        <f t="shared" si="72"/>
        <v>0</v>
      </c>
      <c r="AT310" s="178">
        <v>281</v>
      </c>
      <c r="AU310" s="217">
        <f t="shared" si="73"/>
        <v>7797.6</v>
      </c>
      <c r="AV310" s="217">
        <f t="shared" si="81"/>
        <v>0</v>
      </c>
      <c r="AW310" s="213">
        <v>0</v>
      </c>
      <c r="AY310" s="179"/>
      <c r="AZ310" s="214" t="s">
        <v>740</v>
      </c>
      <c r="BA310" s="232">
        <v>258330</v>
      </c>
      <c r="BB310" s="266">
        <f t="shared" si="82"/>
        <v>258330</v>
      </c>
      <c r="BC310" s="215">
        <f t="shared" si="83"/>
        <v>49082.7</v>
      </c>
      <c r="BD310" s="215">
        <f t="shared" si="84"/>
        <v>0</v>
      </c>
    </row>
    <row r="311" spans="1:56" s="181" customFormat="1" ht="18.75" customHeight="1">
      <c r="A311" s="178">
        <v>282</v>
      </c>
      <c r="B311" s="179" t="s">
        <v>230</v>
      </c>
      <c r="C311" s="178" t="s">
        <v>369</v>
      </c>
      <c r="D311" s="263">
        <v>11442</v>
      </c>
      <c r="E311" s="263">
        <v>374792</v>
      </c>
      <c r="F311" s="263">
        <v>521405</v>
      </c>
      <c r="G311" s="263">
        <v>343970</v>
      </c>
      <c r="H311" s="263">
        <v>13076</v>
      </c>
      <c r="I311" s="263">
        <v>487452</v>
      </c>
      <c r="J311" s="263">
        <v>559196</v>
      </c>
      <c r="K311" s="263">
        <v>848570</v>
      </c>
      <c r="L311" s="263">
        <v>208073</v>
      </c>
      <c r="M311" s="263">
        <v>207636</v>
      </c>
      <c r="N311" s="263">
        <v>184340</v>
      </c>
      <c r="O311" s="263">
        <v>392738</v>
      </c>
      <c r="P311" s="263">
        <v>374063</v>
      </c>
      <c r="Q311" s="263">
        <v>481383</v>
      </c>
      <c r="R311" s="263">
        <v>608615</v>
      </c>
      <c r="S311" s="263">
        <v>409644</v>
      </c>
      <c r="T311" s="263">
        <v>279691</v>
      </c>
      <c r="U311" s="263">
        <v>309509</v>
      </c>
      <c r="V311" s="263">
        <v>308624</v>
      </c>
      <c r="W311" s="263">
        <v>233952</v>
      </c>
      <c r="X311" s="263">
        <v>357870</v>
      </c>
      <c r="Y311" s="263">
        <v>258401</v>
      </c>
      <c r="Z311" s="263">
        <v>381554</v>
      </c>
      <c r="AA311" s="263">
        <v>384250</v>
      </c>
      <c r="AB311" s="263">
        <v>493185</v>
      </c>
      <c r="AC311" s="263">
        <v>495689</v>
      </c>
      <c r="AD311" s="263">
        <v>311980</v>
      </c>
      <c r="AF311" s="262">
        <f t="shared" si="74"/>
        <v>848570</v>
      </c>
      <c r="AG311" s="262">
        <f t="shared" si="75"/>
        <v>11442</v>
      </c>
      <c r="AH311" s="199">
        <f t="shared" si="76"/>
        <v>9153.6</v>
      </c>
      <c r="AI311" s="209">
        <f t="shared" si="70"/>
        <v>0.95591515922094439</v>
      </c>
      <c r="AJ311" s="199">
        <f t="shared" si="77"/>
        <v>8581.5</v>
      </c>
      <c r="AK311" s="209">
        <f t="shared" si="71"/>
        <v>0.95867046176963533</v>
      </c>
      <c r="AM311" s="210" t="b">
        <f t="shared" si="78"/>
        <v>0</v>
      </c>
      <c r="AN311" s="210" t="b">
        <f t="shared" si="85"/>
        <v>0</v>
      </c>
      <c r="AO311" s="211">
        <f t="shared" si="79"/>
        <v>62</v>
      </c>
      <c r="AP311" s="222">
        <f t="shared" si="80"/>
        <v>74648</v>
      </c>
      <c r="AQ311" s="178">
        <v>282</v>
      </c>
      <c r="AR311" s="212">
        <v>0</v>
      </c>
      <c r="AS311" s="203">
        <f t="shared" si="72"/>
        <v>0</v>
      </c>
      <c r="AT311" s="178">
        <v>282</v>
      </c>
      <c r="AU311" s="217">
        <f t="shared" si="73"/>
        <v>9153.6</v>
      </c>
      <c r="AV311" s="217">
        <f t="shared" si="81"/>
        <v>0</v>
      </c>
      <c r="AW311" s="213">
        <v>0</v>
      </c>
      <c r="AY311" s="179"/>
      <c r="AZ311" s="214" t="s">
        <v>740</v>
      </c>
      <c r="BA311" s="232">
        <v>258330</v>
      </c>
      <c r="BB311" s="266">
        <f t="shared" si="82"/>
        <v>258330</v>
      </c>
      <c r="BC311" s="215">
        <f t="shared" si="83"/>
        <v>49082.7</v>
      </c>
      <c r="BD311" s="215">
        <f t="shared" si="84"/>
        <v>0</v>
      </c>
    </row>
    <row r="312" spans="1:56" s="181" customFormat="1" ht="18.75" customHeight="1">
      <c r="A312" s="178">
        <v>283</v>
      </c>
      <c r="B312" s="179" t="s">
        <v>231</v>
      </c>
      <c r="C312" s="178" t="s">
        <v>425</v>
      </c>
      <c r="D312" s="263">
        <v>12204</v>
      </c>
      <c r="E312" s="263">
        <v>55367</v>
      </c>
      <c r="F312" s="263">
        <v>30598</v>
      </c>
      <c r="G312" s="263">
        <v>68793</v>
      </c>
      <c r="H312" s="263">
        <v>13947</v>
      </c>
      <c r="I312" s="263">
        <v>34873</v>
      </c>
      <c r="J312" s="263">
        <v>53319</v>
      </c>
      <c r="K312" s="263">
        <v>126043</v>
      </c>
      <c r="L312" s="263">
        <v>29910</v>
      </c>
      <c r="M312" s="263">
        <v>27319</v>
      </c>
      <c r="N312" s="263">
        <v>29260</v>
      </c>
      <c r="O312" s="263">
        <v>23409</v>
      </c>
      <c r="P312" s="263">
        <v>33811</v>
      </c>
      <c r="Q312" s="263">
        <v>34438</v>
      </c>
      <c r="R312" s="263">
        <v>26010</v>
      </c>
      <c r="S312" s="263">
        <v>19117</v>
      </c>
      <c r="T312" s="263">
        <v>90159</v>
      </c>
      <c r="U312" s="263">
        <v>46732</v>
      </c>
      <c r="V312" s="263">
        <v>23920</v>
      </c>
      <c r="W312" s="263">
        <v>15708</v>
      </c>
      <c r="X312" s="263">
        <v>34662</v>
      </c>
      <c r="Y312" s="263">
        <v>25619</v>
      </c>
      <c r="Z312" s="263">
        <v>141750</v>
      </c>
      <c r="AA312" s="263">
        <v>34996</v>
      </c>
      <c r="AB312" s="263">
        <v>35217</v>
      </c>
      <c r="AC312" s="263">
        <v>35463</v>
      </c>
      <c r="AD312" s="263">
        <v>91000</v>
      </c>
      <c r="AF312" s="262">
        <f t="shared" si="74"/>
        <v>141750</v>
      </c>
      <c r="AG312" s="262">
        <f t="shared" si="75"/>
        <v>12204</v>
      </c>
      <c r="AH312" s="199">
        <f t="shared" si="76"/>
        <v>9763.2000000000007</v>
      </c>
      <c r="AI312" s="209">
        <f t="shared" si="70"/>
        <v>0.64262235074490281</v>
      </c>
      <c r="AJ312" s="199">
        <f t="shared" si="77"/>
        <v>9153</v>
      </c>
      <c r="AK312" s="209">
        <f t="shared" si="71"/>
        <v>0.6649584538233464</v>
      </c>
      <c r="AM312" s="210" t="b">
        <f t="shared" si="78"/>
        <v>0</v>
      </c>
      <c r="AN312" s="210" t="b">
        <f t="shared" si="85"/>
        <v>0</v>
      </c>
      <c r="AO312" s="211">
        <f t="shared" si="79"/>
        <v>62</v>
      </c>
      <c r="AP312" s="222">
        <f t="shared" si="80"/>
        <v>74648</v>
      </c>
      <c r="AQ312" s="178">
        <v>283</v>
      </c>
      <c r="AR312" s="212">
        <v>0</v>
      </c>
      <c r="AS312" s="203">
        <f t="shared" si="72"/>
        <v>0</v>
      </c>
      <c r="AT312" s="178">
        <v>283</v>
      </c>
      <c r="AU312" s="217">
        <f t="shared" si="73"/>
        <v>9763.2000000000007</v>
      </c>
      <c r="AV312" s="217">
        <f t="shared" si="81"/>
        <v>0</v>
      </c>
      <c r="AW312" s="213">
        <v>0</v>
      </c>
      <c r="AY312" s="179"/>
      <c r="AZ312" s="214" t="s">
        <v>741</v>
      </c>
      <c r="BA312" s="232">
        <v>349010</v>
      </c>
      <c r="BB312" s="266">
        <f t="shared" si="82"/>
        <v>349010</v>
      </c>
      <c r="BC312" s="215">
        <f t="shared" si="83"/>
        <v>66311.899999999994</v>
      </c>
      <c r="BD312" s="215">
        <f t="shared" si="84"/>
        <v>0</v>
      </c>
    </row>
    <row r="313" spans="1:56" s="181" customFormat="1" ht="18.75" customHeight="1">
      <c r="A313" s="178">
        <v>284</v>
      </c>
      <c r="B313" s="179" t="s">
        <v>231</v>
      </c>
      <c r="C313" s="178" t="s">
        <v>369</v>
      </c>
      <c r="D313" s="263">
        <v>12204</v>
      </c>
      <c r="E313" s="263">
        <v>442936</v>
      </c>
      <c r="F313" s="263">
        <v>550780</v>
      </c>
      <c r="G313" s="263">
        <v>343970</v>
      </c>
      <c r="H313" s="263">
        <v>13947</v>
      </c>
      <c r="I313" s="263">
        <v>543275</v>
      </c>
      <c r="J313" s="263">
        <v>559196</v>
      </c>
      <c r="K313" s="263">
        <v>941753</v>
      </c>
      <c r="L313" s="263">
        <v>299105</v>
      </c>
      <c r="M313" s="263">
        <v>327845</v>
      </c>
      <c r="N313" s="263">
        <v>284409</v>
      </c>
      <c r="O313" s="263">
        <v>457760</v>
      </c>
      <c r="P313" s="263">
        <v>379369</v>
      </c>
      <c r="Q313" s="263">
        <v>536508</v>
      </c>
      <c r="R313" s="263">
        <v>624219</v>
      </c>
      <c r="S313" s="263">
        <v>457631</v>
      </c>
      <c r="T313" s="263">
        <v>360630</v>
      </c>
      <c r="U313" s="263">
        <v>560791</v>
      </c>
      <c r="V313" s="263">
        <v>343968</v>
      </c>
      <c r="W313" s="263">
        <v>377002</v>
      </c>
      <c r="X313" s="263">
        <v>413415</v>
      </c>
      <c r="Y313" s="263">
        <v>304957</v>
      </c>
      <c r="Z313" s="263">
        <v>425249</v>
      </c>
      <c r="AA313" s="263">
        <v>393830</v>
      </c>
      <c r="AB313" s="263">
        <v>548324</v>
      </c>
      <c r="AC313" s="263">
        <v>552455</v>
      </c>
      <c r="AD313" s="263">
        <v>363998</v>
      </c>
      <c r="AF313" s="262">
        <f t="shared" si="74"/>
        <v>941753</v>
      </c>
      <c r="AG313" s="262">
        <f t="shared" si="75"/>
        <v>12204</v>
      </c>
      <c r="AH313" s="199">
        <f t="shared" si="76"/>
        <v>9763.2000000000007</v>
      </c>
      <c r="AI313" s="209">
        <f t="shared" si="70"/>
        <v>0.97022007351034789</v>
      </c>
      <c r="AJ313" s="199">
        <f t="shared" si="77"/>
        <v>9153</v>
      </c>
      <c r="AK313" s="209">
        <f t="shared" si="71"/>
        <v>0.97208131891595118</v>
      </c>
      <c r="AM313" s="210" t="b">
        <f t="shared" si="78"/>
        <v>0</v>
      </c>
      <c r="AN313" s="210" t="b">
        <f t="shared" si="85"/>
        <v>0</v>
      </c>
      <c r="AO313" s="211">
        <f t="shared" si="79"/>
        <v>62</v>
      </c>
      <c r="AP313" s="222">
        <f t="shared" si="80"/>
        <v>74648</v>
      </c>
      <c r="AQ313" s="178">
        <v>284</v>
      </c>
      <c r="AR313" s="212">
        <v>0</v>
      </c>
      <c r="AS313" s="203">
        <f t="shared" si="72"/>
        <v>0</v>
      </c>
      <c r="AT313" s="178">
        <v>284</v>
      </c>
      <c r="AU313" s="217">
        <f t="shared" si="73"/>
        <v>9763.2000000000007</v>
      </c>
      <c r="AV313" s="217">
        <f t="shared" si="81"/>
        <v>0</v>
      </c>
      <c r="AW313" s="213">
        <v>0</v>
      </c>
      <c r="AY313" s="179"/>
      <c r="AZ313" s="214" t="s">
        <v>741</v>
      </c>
      <c r="BA313" s="232">
        <v>349410</v>
      </c>
      <c r="BB313" s="266">
        <f t="shared" si="82"/>
        <v>349410</v>
      </c>
      <c r="BC313" s="215">
        <f t="shared" si="83"/>
        <v>66387.899999999994</v>
      </c>
      <c r="BD313" s="215">
        <f t="shared" si="84"/>
        <v>0</v>
      </c>
    </row>
    <row r="314" spans="1:56" s="181" customFormat="1" ht="18.75" customHeight="1">
      <c r="A314" s="178">
        <v>285</v>
      </c>
      <c r="B314" s="179" t="s">
        <v>232</v>
      </c>
      <c r="C314" s="178" t="s">
        <v>425</v>
      </c>
      <c r="D314" s="263">
        <v>25012</v>
      </c>
      <c r="E314" s="263">
        <v>102215</v>
      </c>
      <c r="F314" s="263">
        <v>59157</v>
      </c>
      <c r="G314" s="263">
        <v>116622</v>
      </c>
      <c r="H314" s="263">
        <v>28585</v>
      </c>
      <c r="I314" s="263">
        <v>62389</v>
      </c>
      <c r="J314" s="263">
        <v>105337</v>
      </c>
      <c r="K314" s="263">
        <v>252087</v>
      </c>
      <c r="L314" s="263">
        <v>45516</v>
      </c>
      <c r="M314" s="263">
        <v>79228</v>
      </c>
      <c r="N314" s="263">
        <v>38250</v>
      </c>
      <c r="O314" s="263">
        <v>35632</v>
      </c>
      <c r="P314" s="263">
        <v>68599</v>
      </c>
      <c r="Q314" s="263">
        <v>61611</v>
      </c>
      <c r="R314" s="263">
        <v>36023</v>
      </c>
      <c r="S314" s="263">
        <v>37063</v>
      </c>
      <c r="T314" s="263">
        <v>261457</v>
      </c>
      <c r="U314" s="263">
        <v>67706</v>
      </c>
      <c r="V314" s="263">
        <v>42792</v>
      </c>
      <c r="W314" s="263">
        <v>47954</v>
      </c>
      <c r="X314" s="263">
        <v>101415</v>
      </c>
      <c r="Y314" s="263">
        <v>36882</v>
      </c>
      <c r="Z314" s="263">
        <v>279598</v>
      </c>
      <c r="AA314" s="263">
        <v>57818</v>
      </c>
      <c r="AB314" s="263">
        <v>63020</v>
      </c>
      <c r="AC314" s="263">
        <v>63443</v>
      </c>
      <c r="AD314" s="263">
        <v>162556</v>
      </c>
      <c r="AF314" s="262">
        <f t="shared" si="74"/>
        <v>279598</v>
      </c>
      <c r="AG314" s="262">
        <f t="shared" si="75"/>
        <v>25012</v>
      </c>
      <c r="AH314" s="199">
        <f t="shared" si="76"/>
        <v>20009.599999999999</v>
      </c>
      <c r="AI314" s="209">
        <f t="shared" si="70"/>
        <v>0.74744282324430755</v>
      </c>
      <c r="AJ314" s="199">
        <f t="shared" si="77"/>
        <v>18759</v>
      </c>
      <c r="AK314" s="209">
        <f t="shared" si="71"/>
        <v>0.76322764679153832</v>
      </c>
      <c r="AM314" s="210" t="b">
        <f t="shared" si="78"/>
        <v>0</v>
      </c>
      <c r="AN314" s="210" t="b">
        <f t="shared" si="85"/>
        <v>0</v>
      </c>
      <c r="AO314" s="211">
        <f t="shared" si="79"/>
        <v>62</v>
      </c>
      <c r="AP314" s="222">
        <f t="shared" si="80"/>
        <v>74648</v>
      </c>
      <c r="AQ314" s="178">
        <v>285</v>
      </c>
      <c r="AR314" s="212">
        <v>0</v>
      </c>
      <c r="AS314" s="203">
        <f t="shared" si="72"/>
        <v>0</v>
      </c>
      <c r="AT314" s="178">
        <v>285</v>
      </c>
      <c r="AU314" s="217">
        <f t="shared" si="73"/>
        <v>20009.599999999999</v>
      </c>
      <c r="AV314" s="217">
        <f t="shared" si="81"/>
        <v>0</v>
      </c>
      <c r="AW314" s="213">
        <v>0</v>
      </c>
      <c r="AY314" s="179"/>
      <c r="AZ314" s="214"/>
      <c r="BA314" s="232">
        <v>818067</v>
      </c>
      <c r="BB314" s="266">
        <f t="shared" si="82"/>
        <v>818067</v>
      </c>
      <c r="BC314" s="215">
        <f t="shared" si="83"/>
        <v>155432.73000000001</v>
      </c>
      <c r="BD314" s="215">
        <f t="shared" si="84"/>
        <v>0</v>
      </c>
    </row>
    <row r="315" spans="1:56" s="181" customFormat="1" ht="18.75" customHeight="1">
      <c r="A315" s="178">
        <v>286</v>
      </c>
      <c r="B315" s="179" t="s">
        <v>232</v>
      </c>
      <c r="C315" s="178" t="s">
        <v>369</v>
      </c>
      <c r="D315" s="263">
        <v>25012</v>
      </c>
      <c r="E315" s="263">
        <v>817728</v>
      </c>
      <c r="F315" s="263">
        <v>1064844</v>
      </c>
      <c r="G315" s="263">
        <v>583105</v>
      </c>
      <c r="H315" s="263">
        <v>28585</v>
      </c>
      <c r="I315" s="263">
        <v>1071598</v>
      </c>
      <c r="J315" s="263">
        <v>975343</v>
      </c>
      <c r="K315" s="263">
        <v>1883507</v>
      </c>
      <c r="L315" s="263">
        <v>455159</v>
      </c>
      <c r="M315" s="263">
        <v>950753</v>
      </c>
      <c r="N315" s="263">
        <v>371778</v>
      </c>
      <c r="O315" s="263">
        <v>523304</v>
      </c>
      <c r="P315" s="263">
        <v>823189</v>
      </c>
      <c r="Q315" s="263">
        <v>1058252</v>
      </c>
      <c r="R315" s="263">
        <v>864544</v>
      </c>
      <c r="S315" s="263">
        <v>888992</v>
      </c>
      <c r="T315" s="263">
        <v>1045828</v>
      </c>
      <c r="U315" s="263">
        <v>541640</v>
      </c>
      <c r="V315" s="263">
        <v>678467</v>
      </c>
      <c r="W315" s="263">
        <v>1150904</v>
      </c>
      <c r="X315" s="263">
        <v>1119609</v>
      </c>
      <c r="Y315" s="263">
        <v>885182</v>
      </c>
      <c r="Z315" s="263">
        <v>838794</v>
      </c>
      <c r="AA315" s="263">
        <v>828165</v>
      </c>
      <c r="AB315" s="263">
        <v>1084983</v>
      </c>
      <c r="AC315" s="263">
        <v>1089702</v>
      </c>
      <c r="AD315" s="263">
        <v>650228</v>
      </c>
      <c r="AF315" s="262">
        <f t="shared" si="74"/>
        <v>1883507</v>
      </c>
      <c r="AG315" s="262">
        <f t="shared" si="75"/>
        <v>25012</v>
      </c>
      <c r="AH315" s="199">
        <f t="shared" si="76"/>
        <v>20009.599999999999</v>
      </c>
      <c r="AI315" s="209">
        <f t="shared" si="70"/>
        <v>0.97895394492575882</v>
      </c>
      <c r="AJ315" s="199">
        <f t="shared" si="77"/>
        <v>18759</v>
      </c>
      <c r="AK315" s="209">
        <f t="shared" si="71"/>
        <v>0.98026932336789896</v>
      </c>
      <c r="AM315" s="210" t="b">
        <f t="shared" si="78"/>
        <v>0</v>
      </c>
      <c r="AN315" s="210" t="b">
        <f t="shared" si="85"/>
        <v>0</v>
      </c>
      <c r="AO315" s="211">
        <f t="shared" si="79"/>
        <v>62</v>
      </c>
      <c r="AP315" s="222">
        <f t="shared" si="80"/>
        <v>74648</v>
      </c>
      <c r="AQ315" s="178">
        <v>286</v>
      </c>
      <c r="AR315" s="212">
        <v>0</v>
      </c>
      <c r="AS315" s="203">
        <f t="shared" si="72"/>
        <v>0</v>
      </c>
      <c r="AT315" s="178">
        <v>286</v>
      </c>
      <c r="AU315" s="217">
        <f t="shared" si="73"/>
        <v>20009.599999999999</v>
      </c>
      <c r="AV315" s="217">
        <f t="shared" si="81"/>
        <v>0</v>
      </c>
      <c r="AW315" s="213">
        <v>0</v>
      </c>
      <c r="AY315" s="179"/>
      <c r="AZ315" s="214"/>
      <c r="BA315" s="232">
        <v>818067</v>
      </c>
      <c r="BB315" s="266">
        <f t="shared" si="82"/>
        <v>818067</v>
      </c>
      <c r="BC315" s="215">
        <f t="shared" si="83"/>
        <v>155432.73000000001</v>
      </c>
      <c r="BD315" s="215">
        <f t="shared" si="84"/>
        <v>0</v>
      </c>
    </row>
    <row r="316" spans="1:56" s="181" customFormat="1" ht="18.75" customHeight="1">
      <c r="A316" s="178">
        <v>287</v>
      </c>
      <c r="B316" s="179" t="s">
        <v>233</v>
      </c>
      <c r="C316" s="178" t="s">
        <v>425</v>
      </c>
      <c r="D316" s="263">
        <v>23818</v>
      </c>
      <c r="E316" s="263">
        <v>93697</v>
      </c>
      <c r="F316" s="263">
        <v>35359</v>
      </c>
      <c r="G316" s="263">
        <v>86710</v>
      </c>
      <c r="H316" s="263">
        <v>27219</v>
      </c>
      <c r="I316" s="263">
        <v>62125</v>
      </c>
      <c r="J316" s="263">
        <v>104036</v>
      </c>
      <c r="K316" s="263">
        <v>291890</v>
      </c>
      <c r="L316" s="263">
        <v>87130</v>
      </c>
      <c r="M316" s="263">
        <v>47357</v>
      </c>
      <c r="N316" s="263">
        <v>37885</v>
      </c>
      <c r="O316" s="263">
        <v>42135</v>
      </c>
      <c r="P316" s="263">
        <v>63180</v>
      </c>
      <c r="Q316" s="263">
        <v>61352</v>
      </c>
      <c r="R316" s="263">
        <v>41939</v>
      </c>
      <c r="S316" s="263">
        <v>34852</v>
      </c>
      <c r="T316" s="263">
        <v>156274</v>
      </c>
      <c r="U316" s="263">
        <v>66960</v>
      </c>
      <c r="V316" s="263">
        <v>42612</v>
      </c>
      <c r="W316" s="263">
        <v>31102</v>
      </c>
      <c r="X316" s="263">
        <v>81311</v>
      </c>
      <c r="Y316" s="263">
        <v>48768</v>
      </c>
      <c r="Z316" s="263">
        <v>315361</v>
      </c>
      <c r="AA316" s="263">
        <v>60861</v>
      </c>
      <c r="AB316" s="263">
        <v>62670</v>
      </c>
      <c r="AC316" s="263">
        <v>63176</v>
      </c>
      <c r="AD316" s="263">
        <v>139442</v>
      </c>
      <c r="AF316" s="262">
        <f t="shared" si="74"/>
        <v>315361</v>
      </c>
      <c r="AG316" s="262">
        <f t="shared" si="75"/>
        <v>23818</v>
      </c>
      <c r="AH316" s="199">
        <f t="shared" si="76"/>
        <v>19054.400000000001</v>
      </c>
      <c r="AI316" s="209">
        <f t="shared" si="70"/>
        <v>0.59764343180522417</v>
      </c>
      <c r="AJ316" s="199">
        <f t="shared" si="77"/>
        <v>17863.5</v>
      </c>
      <c r="AK316" s="209">
        <f t="shared" si="71"/>
        <v>0.62279071731739766</v>
      </c>
      <c r="AM316" s="210" t="b">
        <f t="shared" si="78"/>
        <v>0</v>
      </c>
      <c r="AN316" s="210" t="b">
        <f t="shared" si="85"/>
        <v>0</v>
      </c>
      <c r="AO316" s="211">
        <f t="shared" si="79"/>
        <v>62</v>
      </c>
      <c r="AP316" s="222">
        <f t="shared" si="80"/>
        <v>74648</v>
      </c>
      <c r="AQ316" s="178">
        <v>287</v>
      </c>
      <c r="AR316" s="212">
        <v>0</v>
      </c>
      <c r="AS316" s="203">
        <f t="shared" si="72"/>
        <v>0</v>
      </c>
      <c r="AT316" s="178">
        <v>287</v>
      </c>
      <c r="AU316" s="217">
        <f t="shared" si="73"/>
        <v>19054.400000000001</v>
      </c>
      <c r="AV316" s="217">
        <f t="shared" si="81"/>
        <v>0</v>
      </c>
      <c r="AW316" s="213">
        <v>0</v>
      </c>
      <c r="AY316" s="179"/>
      <c r="AZ316" s="214"/>
      <c r="BA316" s="232">
        <v>553529</v>
      </c>
      <c r="BB316" s="266">
        <f t="shared" si="82"/>
        <v>553529</v>
      </c>
      <c r="BC316" s="215">
        <f t="shared" si="83"/>
        <v>105170.51</v>
      </c>
      <c r="BD316" s="215">
        <f t="shared" si="84"/>
        <v>0</v>
      </c>
    </row>
    <row r="317" spans="1:56" s="181" customFormat="1" ht="18.75" customHeight="1">
      <c r="A317" s="178">
        <v>288</v>
      </c>
      <c r="B317" s="179" t="s">
        <v>233</v>
      </c>
      <c r="C317" s="178" t="s">
        <v>369</v>
      </c>
      <c r="D317" s="263">
        <v>23818</v>
      </c>
      <c r="E317" s="263">
        <v>749584</v>
      </c>
      <c r="F317" s="263">
        <v>636459</v>
      </c>
      <c r="G317" s="263">
        <v>433552</v>
      </c>
      <c r="H317" s="263">
        <v>27219</v>
      </c>
      <c r="I317" s="263">
        <v>1035193</v>
      </c>
      <c r="J317" s="263">
        <v>650229</v>
      </c>
      <c r="K317" s="263">
        <v>2180903</v>
      </c>
      <c r="L317" s="263">
        <v>1039065</v>
      </c>
      <c r="M317" s="263">
        <v>568267</v>
      </c>
      <c r="N317" s="263">
        <v>368238</v>
      </c>
      <c r="O317" s="263">
        <v>471285</v>
      </c>
      <c r="P317" s="263">
        <v>758167</v>
      </c>
      <c r="Q317" s="263">
        <v>1022301</v>
      </c>
      <c r="R317" s="263">
        <v>1006554</v>
      </c>
      <c r="S317" s="263">
        <v>834892</v>
      </c>
      <c r="T317" s="263">
        <v>625094</v>
      </c>
      <c r="U317" s="263">
        <v>870493</v>
      </c>
      <c r="V317" s="263">
        <v>655419</v>
      </c>
      <c r="W317" s="263">
        <v>746462</v>
      </c>
      <c r="X317" s="263">
        <v>1199810</v>
      </c>
      <c r="Y317" s="263">
        <v>878848</v>
      </c>
      <c r="Z317" s="263">
        <v>946083</v>
      </c>
      <c r="AA317" s="263">
        <v>808274</v>
      </c>
      <c r="AB317" s="263">
        <v>1044214</v>
      </c>
      <c r="AC317" s="263">
        <v>1052684</v>
      </c>
      <c r="AD317" s="263">
        <v>557766</v>
      </c>
      <c r="AF317" s="262">
        <f t="shared" si="74"/>
        <v>2180903</v>
      </c>
      <c r="AG317" s="262">
        <f t="shared" si="75"/>
        <v>23818</v>
      </c>
      <c r="AH317" s="199">
        <f t="shared" si="76"/>
        <v>19054.400000000001</v>
      </c>
      <c r="AI317" s="209">
        <f t="shared" si="70"/>
        <v>0.96646928292510381</v>
      </c>
      <c r="AJ317" s="199">
        <f t="shared" si="77"/>
        <v>17863.5</v>
      </c>
      <c r="AK317" s="209">
        <f t="shared" si="71"/>
        <v>0.96856495274228482</v>
      </c>
      <c r="AM317" s="210" t="b">
        <f t="shared" si="78"/>
        <v>0</v>
      </c>
      <c r="AN317" s="210" t="b">
        <f t="shared" si="85"/>
        <v>0</v>
      </c>
      <c r="AO317" s="211">
        <f t="shared" si="79"/>
        <v>62</v>
      </c>
      <c r="AP317" s="222">
        <f t="shared" si="80"/>
        <v>74648</v>
      </c>
      <c r="AQ317" s="178">
        <v>288</v>
      </c>
      <c r="AR317" s="212">
        <v>0</v>
      </c>
      <c r="AS317" s="203">
        <f t="shared" si="72"/>
        <v>0</v>
      </c>
      <c r="AT317" s="178">
        <v>288</v>
      </c>
      <c r="AU317" s="217">
        <f t="shared" si="73"/>
        <v>19054.400000000001</v>
      </c>
      <c r="AV317" s="217">
        <f t="shared" si="81"/>
        <v>0</v>
      </c>
      <c r="AW317" s="213">
        <v>0</v>
      </c>
      <c r="AY317" s="179"/>
      <c r="AZ317" s="214"/>
      <c r="BA317" s="232">
        <v>553529</v>
      </c>
      <c r="BB317" s="266">
        <f t="shared" si="82"/>
        <v>553529</v>
      </c>
      <c r="BC317" s="215">
        <f t="shared" si="83"/>
        <v>105170.51</v>
      </c>
      <c r="BD317" s="215">
        <f t="shared" si="84"/>
        <v>0</v>
      </c>
    </row>
    <row r="318" spans="1:56" s="181" customFormat="1" ht="18.75" customHeight="1">
      <c r="A318" s="178">
        <v>289</v>
      </c>
      <c r="B318" s="179" t="s">
        <v>234</v>
      </c>
      <c r="C318" s="178" t="s">
        <v>425</v>
      </c>
      <c r="D318" s="263">
        <v>2727</v>
      </c>
      <c r="E318" s="263">
        <v>8486</v>
      </c>
      <c r="F318" s="263">
        <v>4073</v>
      </c>
      <c r="G318" s="263">
        <v>23330</v>
      </c>
      <c r="H318" s="263">
        <v>3115</v>
      </c>
      <c r="I318" s="263">
        <v>12565</v>
      </c>
      <c r="J318" s="263">
        <v>19507</v>
      </c>
      <c r="K318" s="263">
        <v>17248</v>
      </c>
      <c r="L318" s="263">
        <v>5462</v>
      </c>
      <c r="M318" s="263">
        <v>5455</v>
      </c>
      <c r="N318" s="263">
        <v>7276</v>
      </c>
      <c r="O318" s="263">
        <v>7543</v>
      </c>
      <c r="P318" s="263">
        <v>8882</v>
      </c>
      <c r="Q318" s="263">
        <v>12408</v>
      </c>
      <c r="R318" s="263">
        <v>6492</v>
      </c>
      <c r="S318" s="263">
        <v>8583</v>
      </c>
      <c r="T318" s="263">
        <v>18001</v>
      </c>
      <c r="U318" s="263">
        <v>12092</v>
      </c>
      <c r="V318" s="263">
        <v>8619</v>
      </c>
      <c r="W318" s="263">
        <v>3244</v>
      </c>
      <c r="X318" s="263">
        <v>19345</v>
      </c>
      <c r="Y318" s="263">
        <v>9011</v>
      </c>
      <c r="Z318" s="263">
        <v>45841</v>
      </c>
      <c r="AA318" s="263">
        <v>5934</v>
      </c>
      <c r="AB318" s="263">
        <v>12745</v>
      </c>
      <c r="AC318" s="263">
        <v>12777</v>
      </c>
      <c r="AD318" s="263">
        <v>16412</v>
      </c>
      <c r="AF318" s="262">
        <f t="shared" si="74"/>
        <v>45841</v>
      </c>
      <c r="AG318" s="262">
        <f t="shared" si="75"/>
        <v>2727</v>
      </c>
      <c r="AH318" s="199">
        <f t="shared" si="76"/>
        <v>2181.6</v>
      </c>
      <c r="AI318" s="209">
        <f t="shared" si="70"/>
        <v>0.60007332722273143</v>
      </c>
      <c r="AJ318" s="199">
        <f t="shared" si="77"/>
        <v>2045.25</v>
      </c>
      <c r="AK318" s="209">
        <f t="shared" si="71"/>
        <v>0.62506874427131076</v>
      </c>
      <c r="AM318" s="210" t="b">
        <f t="shared" si="78"/>
        <v>0</v>
      </c>
      <c r="AN318" s="210" t="b">
        <f t="shared" si="85"/>
        <v>0</v>
      </c>
      <c r="AO318" s="211">
        <f t="shared" si="79"/>
        <v>62</v>
      </c>
      <c r="AP318" s="222">
        <f t="shared" si="80"/>
        <v>74648</v>
      </c>
      <c r="AQ318" s="178">
        <v>289</v>
      </c>
      <c r="AR318" s="212">
        <v>0</v>
      </c>
      <c r="AS318" s="203">
        <f t="shared" si="72"/>
        <v>0</v>
      </c>
      <c r="AT318" s="178">
        <v>289</v>
      </c>
      <c r="AU318" s="217">
        <f t="shared" si="73"/>
        <v>2181.6</v>
      </c>
      <c r="AV318" s="217">
        <f t="shared" si="81"/>
        <v>0</v>
      </c>
      <c r="AW318" s="213">
        <v>0</v>
      </c>
      <c r="AY318" s="179"/>
      <c r="AZ318" s="214"/>
      <c r="BA318" s="232">
        <v>53500</v>
      </c>
      <c r="BB318" s="266">
        <f t="shared" si="82"/>
        <v>53500</v>
      </c>
      <c r="BC318" s="215">
        <f t="shared" si="83"/>
        <v>10165</v>
      </c>
      <c r="BD318" s="215">
        <f t="shared" si="84"/>
        <v>0</v>
      </c>
    </row>
    <row r="319" spans="1:56" s="181" customFormat="1" ht="18.75" customHeight="1">
      <c r="A319" s="178">
        <v>290</v>
      </c>
      <c r="B319" s="179" t="s">
        <v>234</v>
      </c>
      <c r="C319" s="178" t="s">
        <v>369</v>
      </c>
      <c r="D319" s="263">
        <v>2727</v>
      </c>
      <c r="E319" s="263">
        <v>67899</v>
      </c>
      <c r="F319" s="263">
        <v>73315</v>
      </c>
      <c r="G319" s="263">
        <v>116651</v>
      </c>
      <c r="H319" s="263">
        <v>3115</v>
      </c>
      <c r="I319" s="263">
        <v>117129</v>
      </c>
      <c r="J319" s="263">
        <v>84529</v>
      </c>
      <c r="K319" s="263">
        <v>128872</v>
      </c>
      <c r="L319" s="263">
        <v>64893</v>
      </c>
      <c r="M319" s="263">
        <v>65460</v>
      </c>
      <c r="N319" s="263">
        <v>70726</v>
      </c>
      <c r="O319" s="263">
        <v>72566</v>
      </c>
      <c r="P319" s="263">
        <v>119382</v>
      </c>
      <c r="Q319" s="263">
        <v>115670</v>
      </c>
      <c r="R319" s="263">
        <v>93478</v>
      </c>
      <c r="S319" s="263">
        <v>102476</v>
      </c>
      <c r="T319" s="263">
        <v>72007</v>
      </c>
      <c r="U319" s="263">
        <v>96722</v>
      </c>
      <c r="V319" s="263">
        <v>74158</v>
      </c>
      <c r="W319" s="263">
        <v>77897</v>
      </c>
      <c r="X319" s="263">
        <v>116066</v>
      </c>
      <c r="Y319" s="263">
        <v>126405</v>
      </c>
      <c r="Z319" s="263">
        <v>91683</v>
      </c>
      <c r="AA319" s="263">
        <v>69882</v>
      </c>
      <c r="AB319" s="263">
        <v>118693</v>
      </c>
      <c r="AC319" s="263">
        <v>119107</v>
      </c>
      <c r="AD319" s="263">
        <v>65647</v>
      </c>
      <c r="AF319" s="262">
        <f t="shared" si="74"/>
        <v>128872</v>
      </c>
      <c r="AG319" s="262">
        <f t="shared" si="75"/>
        <v>2727</v>
      </c>
      <c r="AH319" s="199">
        <f t="shared" si="76"/>
        <v>2181.6</v>
      </c>
      <c r="AI319" s="209">
        <f t="shared" si="70"/>
        <v>0.96667277726856093</v>
      </c>
      <c r="AJ319" s="199">
        <f t="shared" si="77"/>
        <v>2045.25</v>
      </c>
      <c r="AK319" s="209">
        <f t="shared" si="71"/>
        <v>0.96875572868927584</v>
      </c>
      <c r="AM319" s="210" t="b">
        <f t="shared" si="78"/>
        <v>0</v>
      </c>
      <c r="AN319" s="210" t="b">
        <f t="shared" si="85"/>
        <v>0</v>
      </c>
      <c r="AO319" s="211">
        <f t="shared" si="79"/>
        <v>62</v>
      </c>
      <c r="AP319" s="222">
        <f t="shared" si="80"/>
        <v>74648</v>
      </c>
      <c r="AQ319" s="178">
        <v>290</v>
      </c>
      <c r="AR319" s="212">
        <v>0</v>
      </c>
      <c r="AS319" s="203">
        <f t="shared" si="72"/>
        <v>0</v>
      </c>
      <c r="AT319" s="178">
        <v>290</v>
      </c>
      <c r="AU319" s="217">
        <f t="shared" si="73"/>
        <v>2181.6</v>
      </c>
      <c r="AV319" s="217">
        <f t="shared" si="81"/>
        <v>0</v>
      </c>
      <c r="AW319" s="213">
        <v>0</v>
      </c>
      <c r="AY319" s="179"/>
      <c r="AZ319" s="214"/>
      <c r="BA319" s="232">
        <v>53500</v>
      </c>
      <c r="BB319" s="266">
        <f t="shared" si="82"/>
        <v>53500</v>
      </c>
      <c r="BC319" s="215">
        <f t="shared" si="83"/>
        <v>10165</v>
      </c>
      <c r="BD319" s="215">
        <f t="shared" si="84"/>
        <v>0</v>
      </c>
    </row>
    <row r="320" spans="1:56" s="181" customFormat="1" ht="18.75" customHeight="1">
      <c r="A320" s="178">
        <v>291</v>
      </c>
      <c r="B320" s="179" t="s">
        <v>235</v>
      </c>
      <c r="C320" s="178" t="s">
        <v>425</v>
      </c>
      <c r="D320" s="263">
        <v>6458</v>
      </c>
      <c r="E320" s="263">
        <v>21007</v>
      </c>
      <c r="F320" s="263">
        <v>10924</v>
      </c>
      <c r="G320" s="263">
        <v>62513</v>
      </c>
      <c r="H320" s="263">
        <v>7382</v>
      </c>
      <c r="I320" s="263">
        <v>17527</v>
      </c>
      <c r="J320" s="263">
        <v>29910</v>
      </c>
      <c r="K320" s="263">
        <v>50496</v>
      </c>
      <c r="L320" s="263">
        <v>16256</v>
      </c>
      <c r="M320" s="263">
        <v>10927</v>
      </c>
      <c r="N320" s="263">
        <v>14388</v>
      </c>
      <c r="O320" s="263">
        <v>12874</v>
      </c>
      <c r="P320" s="263">
        <v>32511</v>
      </c>
      <c r="Q320" s="263">
        <v>17308</v>
      </c>
      <c r="R320" s="263">
        <v>11920</v>
      </c>
      <c r="S320" s="263">
        <v>7022</v>
      </c>
      <c r="T320" s="263">
        <v>36063</v>
      </c>
      <c r="U320" s="263">
        <v>24871</v>
      </c>
      <c r="V320" s="263">
        <v>12021</v>
      </c>
      <c r="W320" s="263">
        <v>8121</v>
      </c>
      <c r="X320" s="263">
        <v>27093</v>
      </c>
      <c r="Y320" s="263">
        <v>18624</v>
      </c>
      <c r="Z320" s="263">
        <v>40965</v>
      </c>
      <c r="AA320" s="263">
        <v>16432</v>
      </c>
      <c r="AB320" s="263">
        <v>17713</v>
      </c>
      <c r="AC320" s="263">
        <v>17823</v>
      </c>
      <c r="AD320" s="263">
        <v>32479</v>
      </c>
      <c r="AF320" s="262">
        <f t="shared" si="74"/>
        <v>62513</v>
      </c>
      <c r="AG320" s="262">
        <f t="shared" si="75"/>
        <v>6458</v>
      </c>
      <c r="AH320" s="199">
        <f t="shared" si="76"/>
        <v>5166.3999999999996</v>
      </c>
      <c r="AI320" s="209">
        <f t="shared" si="70"/>
        <v>0.52718953052072848</v>
      </c>
      <c r="AJ320" s="199">
        <f t="shared" si="77"/>
        <v>4843.5</v>
      </c>
      <c r="AK320" s="209">
        <f t="shared" si="71"/>
        <v>0.556740184863183</v>
      </c>
      <c r="AM320" s="210" t="b">
        <f t="shared" si="78"/>
        <v>0</v>
      </c>
      <c r="AN320" s="210" t="b">
        <f t="shared" si="85"/>
        <v>0</v>
      </c>
      <c r="AO320" s="211">
        <f t="shared" si="79"/>
        <v>62</v>
      </c>
      <c r="AP320" s="222">
        <f t="shared" si="80"/>
        <v>74648</v>
      </c>
      <c r="AQ320" s="178">
        <v>291</v>
      </c>
      <c r="AR320" s="212">
        <v>0</v>
      </c>
      <c r="AS320" s="203">
        <f t="shared" si="72"/>
        <v>0</v>
      </c>
      <c r="AT320" s="178">
        <v>291</v>
      </c>
      <c r="AU320" s="217">
        <f t="shared" si="73"/>
        <v>5166.3999999999996</v>
      </c>
      <c r="AV320" s="217">
        <f t="shared" si="81"/>
        <v>0</v>
      </c>
      <c r="AW320" s="213">
        <v>0</v>
      </c>
      <c r="AY320" s="179"/>
      <c r="AZ320" s="214"/>
      <c r="BA320" s="232">
        <v>108571.43</v>
      </c>
      <c r="BB320" s="266">
        <f t="shared" si="82"/>
        <v>108571.43</v>
      </c>
      <c r="BC320" s="215">
        <f t="shared" si="83"/>
        <v>20628.5717</v>
      </c>
      <c r="BD320" s="215">
        <f t="shared" si="84"/>
        <v>0</v>
      </c>
    </row>
    <row r="321" spans="1:56" s="181" customFormat="1" ht="18.75" customHeight="1">
      <c r="A321" s="178">
        <v>292</v>
      </c>
      <c r="B321" s="179" t="s">
        <v>235</v>
      </c>
      <c r="C321" s="178" t="s">
        <v>369</v>
      </c>
      <c r="D321" s="263">
        <v>6458</v>
      </c>
      <c r="E321" s="263">
        <v>168060</v>
      </c>
      <c r="F321" s="263">
        <v>196628</v>
      </c>
      <c r="G321" s="263">
        <v>312565</v>
      </c>
      <c r="H321" s="263">
        <v>7382</v>
      </c>
      <c r="I321" s="263">
        <v>262795</v>
      </c>
      <c r="J321" s="263">
        <v>364128</v>
      </c>
      <c r="K321" s="263">
        <v>377297</v>
      </c>
      <c r="L321" s="263">
        <v>194939</v>
      </c>
      <c r="M321" s="263">
        <v>131138</v>
      </c>
      <c r="N321" s="263">
        <v>139850</v>
      </c>
      <c r="O321" s="263">
        <v>113660</v>
      </c>
      <c r="P321" s="263">
        <v>195068</v>
      </c>
      <c r="Q321" s="263">
        <v>259520</v>
      </c>
      <c r="R321" s="263">
        <v>171660</v>
      </c>
      <c r="S321" s="263">
        <v>167499</v>
      </c>
      <c r="T321" s="263">
        <v>144251</v>
      </c>
      <c r="U321" s="263">
        <v>174099</v>
      </c>
      <c r="V321" s="263">
        <v>166384</v>
      </c>
      <c r="W321" s="263">
        <v>194939</v>
      </c>
      <c r="X321" s="263">
        <v>162557</v>
      </c>
      <c r="Y321" s="263">
        <v>237008</v>
      </c>
      <c r="Z321" s="263">
        <v>81929</v>
      </c>
      <c r="AA321" s="263">
        <v>199265</v>
      </c>
      <c r="AB321" s="263">
        <v>266892</v>
      </c>
      <c r="AC321" s="263">
        <v>267234</v>
      </c>
      <c r="AD321" s="263">
        <v>129916</v>
      </c>
      <c r="AF321" s="262">
        <f t="shared" si="74"/>
        <v>377297</v>
      </c>
      <c r="AG321" s="262">
        <f t="shared" si="75"/>
        <v>6458</v>
      </c>
      <c r="AH321" s="199">
        <f t="shared" si="76"/>
        <v>5166.3999999999996</v>
      </c>
      <c r="AI321" s="209">
        <f t="shared" si="70"/>
        <v>0.96060333389254071</v>
      </c>
      <c r="AJ321" s="199">
        <f t="shared" si="77"/>
        <v>4843.5</v>
      </c>
      <c r="AK321" s="209">
        <f t="shared" si="71"/>
        <v>0.9630656255242569</v>
      </c>
      <c r="AM321" s="210" t="b">
        <f t="shared" si="78"/>
        <v>0</v>
      </c>
      <c r="AN321" s="210" t="b">
        <f t="shared" si="85"/>
        <v>0</v>
      </c>
      <c r="AO321" s="211">
        <f t="shared" si="79"/>
        <v>62</v>
      </c>
      <c r="AP321" s="222">
        <f t="shared" si="80"/>
        <v>74648</v>
      </c>
      <c r="AQ321" s="178">
        <v>292</v>
      </c>
      <c r="AR321" s="212">
        <v>0</v>
      </c>
      <c r="AS321" s="203">
        <f t="shared" si="72"/>
        <v>0</v>
      </c>
      <c r="AT321" s="178">
        <v>292</v>
      </c>
      <c r="AU321" s="217">
        <f t="shared" si="73"/>
        <v>5166.3999999999996</v>
      </c>
      <c r="AV321" s="217">
        <f t="shared" si="81"/>
        <v>0</v>
      </c>
      <c r="AW321" s="213">
        <v>0</v>
      </c>
      <c r="AY321" s="179"/>
      <c r="AZ321" s="214"/>
      <c r="BA321" s="232">
        <v>108571</v>
      </c>
      <c r="BB321" s="266">
        <f t="shared" si="82"/>
        <v>108571</v>
      </c>
      <c r="BC321" s="215">
        <f t="shared" si="83"/>
        <v>20628.490000000002</v>
      </c>
      <c r="BD321" s="215">
        <f t="shared" si="84"/>
        <v>0</v>
      </c>
    </row>
    <row r="322" spans="1:56" s="181" customFormat="1" ht="18.75" customHeight="1">
      <c r="A322" s="178">
        <v>293</v>
      </c>
      <c r="B322" s="179" t="s">
        <v>236</v>
      </c>
      <c r="C322" s="178" t="s">
        <v>425</v>
      </c>
      <c r="D322" s="263">
        <v>12603</v>
      </c>
      <c r="E322" s="263">
        <v>33274</v>
      </c>
      <c r="F322" s="263">
        <v>8295</v>
      </c>
      <c r="G322" s="263">
        <v>112856</v>
      </c>
      <c r="H322" s="263">
        <v>14404</v>
      </c>
      <c r="I322" s="263">
        <v>61081</v>
      </c>
      <c r="J322" s="263">
        <v>45516</v>
      </c>
      <c r="K322" s="263">
        <v>87567</v>
      </c>
      <c r="L322" s="263">
        <v>46296</v>
      </c>
      <c r="M322" s="263">
        <v>18206</v>
      </c>
      <c r="N322" s="263">
        <v>17657</v>
      </c>
      <c r="O322" s="263">
        <v>25228</v>
      </c>
      <c r="P322" s="263">
        <v>46556</v>
      </c>
      <c r="Q322" s="263">
        <v>60321</v>
      </c>
      <c r="R322" s="263">
        <v>14955</v>
      </c>
      <c r="S322" s="263">
        <v>28741</v>
      </c>
      <c r="T322" s="263">
        <v>60076</v>
      </c>
      <c r="U322" s="263">
        <v>53735</v>
      </c>
      <c r="V322" s="263">
        <v>41896</v>
      </c>
      <c r="W322" s="263">
        <v>11970</v>
      </c>
      <c r="X322" s="263">
        <v>27353</v>
      </c>
      <c r="Y322" s="263">
        <v>30446</v>
      </c>
      <c r="Z322" s="263">
        <v>169060</v>
      </c>
      <c r="AA322" s="263">
        <v>19781</v>
      </c>
      <c r="AB322" s="263">
        <v>61889</v>
      </c>
      <c r="AC322" s="263">
        <v>62112</v>
      </c>
      <c r="AD322" s="263">
        <v>11554</v>
      </c>
      <c r="AF322" s="262">
        <f t="shared" si="74"/>
        <v>169060</v>
      </c>
      <c r="AG322" s="262">
        <f t="shared" si="75"/>
        <v>8295</v>
      </c>
      <c r="AH322" s="199">
        <f t="shared" si="76"/>
        <v>6636</v>
      </c>
      <c r="AI322" s="209">
        <f t="shared" si="70"/>
        <v>0.63550477864440302</v>
      </c>
      <c r="AJ322" s="199">
        <f t="shared" si="77"/>
        <v>6221.25</v>
      </c>
      <c r="AK322" s="209">
        <f t="shared" si="71"/>
        <v>0.65828572997912782</v>
      </c>
      <c r="AM322" s="210" t="b">
        <f t="shared" si="78"/>
        <v>0</v>
      </c>
      <c r="AN322" s="210" t="b">
        <f t="shared" si="85"/>
        <v>0</v>
      </c>
      <c r="AO322" s="211">
        <f t="shared" si="79"/>
        <v>62</v>
      </c>
      <c r="AP322" s="222">
        <f t="shared" si="80"/>
        <v>74648</v>
      </c>
      <c r="AQ322" s="178">
        <v>293</v>
      </c>
      <c r="AR322" s="212">
        <v>0</v>
      </c>
      <c r="AS322" s="203">
        <f t="shared" si="72"/>
        <v>0</v>
      </c>
      <c r="AT322" s="178">
        <v>293</v>
      </c>
      <c r="AU322" s="217">
        <f t="shared" si="73"/>
        <v>6636</v>
      </c>
      <c r="AV322" s="217">
        <f t="shared" si="81"/>
        <v>0</v>
      </c>
      <c r="AW322" s="213">
        <v>0</v>
      </c>
      <c r="AY322" s="179"/>
      <c r="AZ322" s="214"/>
      <c r="BA322" s="232">
        <v>173109.24</v>
      </c>
      <c r="BB322" s="266">
        <f t="shared" si="82"/>
        <v>173109.24</v>
      </c>
      <c r="BC322" s="215">
        <f t="shared" si="83"/>
        <v>32890.755599999997</v>
      </c>
      <c r="BD322" s="215">
        <f t="shared" si="84"/>
        <v>0</v>
      </c>
    </row>
    <row r="323" spans="1:56" s="181" customFormat="1" ht="18.75" customHeight="1">
      <c r="A323" s="178">
        <v>294</v>
      </c>
      <c r="B323" s="179" t="s">
        <v>236</v>
      </c>
      <c r="C323" s="178" t="s">
        <v>369</v>
      </c>
      <c r="D323" s="263">
        <v>12603</v>
      </c>
      <c r="E323" s="263">
        <v>266191</v>
      </c>
      <c r="F323" s="263">
        <v>298585</v>
      </c>
      <c r="G323" s="263">
        <v>564279</v>
      </c>
      <c r="H323" s="263">
        <v>14404</v>
      </c>
      <c r="I323" s="263">
        <v>732966</v>
      </c>
      <c r="J323" s="263">
        <v>559196</v>
      </c>
      <c r="K323" s="263">
        <v>654271</v>
      </c>
      <c r="L323" s="263">
        <v>278298</v>
      </c>
      <c r="M323" s="263">
        <v>218454</v>
      </c>
      <c r="N323" s="263">
        <v>171637</v>
      </c>
      <c r="O323" s="263">
        <v>265813</v>
      </c>
      <c r="P323" s="263">
        <v>559196</v>
      </c>
      <c r="Q323" s="263">
        <v>723838</v>
      </c>
      <c r="R323" s="263">
        <v>358926</v>
      </c>
      <c r="S323" s="263">
        <v>689371</v>
      </c>
      <c r="T323" s="263">
        <v>240306</v>
      </c>
      <c r="U323" s="263">
        <v>483608</v>
      </c>
      <c r="V323" s="263">
        <v>464070</v>
      </c>
      <c r="W323" s="263">
        <v>287271</v>
      </c>
      <c r="X323" s="263">
        <v>325114</v>
      </c>
      <c r="Y323" s="263">
        <v>387537</v>
      </c>
      <c r="Z323" s="263">
        <v>507178</v>
      </c>
      <c r="AA323" s="263">
        <v>293461</v>
      </c>
      <c r="AB323" s="263">
        <v>743861</v>
      </c>
      <c r="AC323" s="263">
        <v>745351</v>
      </c>
      <c r="AD323" s="263">
        <v>46211</v>
      </c>
      <c r="AF323" s="262">
        <f t="shared" si="74"/>
        <v>745351</v>
      </c>
      <c r="AG323" s="262">
        <f t="shared" si="75"/>
        <v>12603</v>
      </c>
      <c r="AH323" s="199">
        <f t="shared" si="76"/>
        <v>10082.4</v>
      </c>
      <c r="AI323" s="209">
        <f t="shared" si="70"/>
        <v>0.95384657639594606</v>
      </c>
      <c r="AJ323" s="199">
        <f t="shared" si="77"/>
        <v>9452.25</v>
      </c>
      <c r="AK323" s="209">
        <f t="shared" si="71"/>
        <v>0.9567311653711994</v>
      </c>
      <c r="AM323" s="210" t="b">
        <f t="shared" si="78"/>
        <v>0</v>
      </c>
      <c r="AN323" s="210" t="b">
        <f t="shared" si="85"/>
        <v>0</v>
      </c>
      <c r="AO323" s="211">
        <f t="shared" si="79"/>
        <v>62</v>
      </c>
      <c r="AP323" s="222">
        <f t="shared" si="80"/>
        <v>74648</v>
      </c>
      <c r="AQ323" s="178">
        <v>294</v>
      </c>
      <c r="AR323" s="212">
        <v>0</v>
      </c>
      <c r="AS323" s="203">
        <f t="shared" si="72"/>
        <v>0</v>
      </c>
      <c r="AT323" s="178">
        <v>294</v>
      </c>
      <c r="AU323" s="217">
        <f t="shared" si="73"/>
        <v>10082.4</v>
      </c>
      <c r="AV323" s="217">
        <f t="shared" si="81"/>
        <v>0</v>
      </c>
      <c r="AW323" s="213">
        <v>0</v>
      </c>
      <c r="AY323" s="179"/>
      <c r="AZ323" s="214"/>
      <c r="BA323" s="232">
        <v>173109.24</v>
      </c>
      <c r="BB323" s="266">
        <f t="shared" si="82"/>
        <v>173109.24</v>
      </c>
      <c r="BC323" s="215">
        <f t="shared" si="83"/>
        <v>32890.755599999997</v>
      </c>
      <c r="BD323" s="215">
        <f t="shared" si="84"/>
        <v>0</v>
      </c>
    </row>
    <row r="324" spans="1:56" s="181" customFormat="1" ht="18.75" customHeight="1">
      <c r="A324" s="178">
        <v>295</v>
      </c>
      <c r="B324" s="179" t="s">
        <v>237</v>
      </c>
      <c r="C324" s="178" t="s">
        <v>425</v>
      </c>
      <c r="D324" s="263">
        <v>20477</v>
      </c>
      <c r="E324" s="263">
        <v>52161</v>
      </c>
      <c r="F324" s="263">
        <v>12138</v>
      </c>
      <c r="G324" s="263">
        <v>168154</v>
      </c>
      <c r="H324" s="263">
        <v>23403</v>
      </c>
      <c r="I324" s="263">
        <v>66315</v>
      </c>
      <c r="J324" s="263">
        <v>55920</v>
      </c>
      <c r="K324" s="263">
        <v>119409</v>
      </c>
      <c r="L324" s="263">
        <v>49937</v>
      </c>
      <c r="M324" s="263">
        <v>30043</v>
      </c>
      <c r="N324" s="263">
        <v>40242</v>
      </c>
      <c r="O324" s="263">
        <v>32511</v>
      </c>
      <c r="P324" s="263">
        <v>54619</v>
      </c>
      <c r="Q324" s="263">
        <v>65489</v>
      </c>
      <c r="R324" s="263">
        <v>26263</v>
      </c>
      <c r="S324" s="263">
        <v>31991</v>
      </c>
      <c r="T324" s="263">
        <v>99143</v>
      </c>
      <c r="U324" s="263">
        <v>48361</v>
      </c>
      <c r="V324" s="263">
        <v>45486</v>
      </c>
      <c r="W324" s="263">
        <v>15979</v>
      </c>
      <c r="X324" s="263">
        <v>54185</v>
      </c>
      <c r="Y324" s="263">
        <v>38754</v>
      </c>
      <c r="Z324" s="263">
        <v>188566</v>
      </c>
      <c r="AA324" s="263">
        <v>24344</v>
      </c>
      <c r="AB324" s="263">
        <v>67246</v>
      </c>
      <c r="AC324" s="263">
        <v>67437</v>
      </c>
      <c r="AD324" s="263">
        <v>14286</v>
      </c>
      <c r="AF324" s="262">
        <f t="shared" si="74"/>
        <v>188566</v>
      </c>
      <c r="AG324" s="262">
        <f t="shared" si="75"/>
        <v>12138</v>
      </c>
      <c r="AH324" s="199">
        <f t="shared" si="76"/>
        <v>9710.4</v>
      </c>
      <c r="AI324" s="209">
        <f t="shared" si="70"/>
        <v>0.67678327730253307</v>
      </c>
      <c r="AJ324" s="199">
        <f t="shared" si="77"/>
        <v>9103.5</v>
      </c>
      <c r="AK324" s="209">
        <f t="shared" si="71"/>
        <v>0.69698432247112474</v>
      </c>
      <c r="AM324" s="210" t="b">
        <f t="shared" si="78"/>
        <v>0</v>
      </c>
      <c r="AN324" s="210" t="b">
        <f t="shared" si="85"/>
        <v>0</v>
      </c>
      <c r="AO324" s="211">
        <f t="shared" si="79"/>
        <v>62</v>
      </c>
      <c r="AP324" s="222">
        <f t="shared" si="80"/>
        <v>74648</v>
      </c>
      <c r="AQ324" s="178">
        <v>295</v>
      </c>
      <c r="AR324" s="212">
        <v>0</v>
      </c>
      <c r="AS324" s="203">
        <f t="shared" si="72"/>
        <v>0</v>
      </c>
      <c r="AT324" s="178">
        <v>295</v>
      </c>
      <c r="AU324" s="217">
        <f t="shared" si="73"/>
        <v>9710.4</v>
      </c>
      <c r="AV324" s="217">
        <f t="shared" si="81"/>
        <v>0</v>
      </c>
      <c r="AW324" s="213">
        <v>0</v>
      </c>
      <c r="AY324" s="179"/>
      <c r="AZ324" s="214"/>
      <c r="BA324" s="232">
        <v>245378.15</v>
      </c>
      <c r="BB324" s="266">
        <f t="shared" si="82"/>
        <v>245378.15</v>
      </c>
      <c r="BC324" s="215">
        <f t="shared" si="83"/>
        <v>46621.8485</v>
      </c>
      <c r="BD324" s="215">
        <f t="shared" si="84"/>
        <v>0</v>
      </c>
    </row>
    <row r="325" spans="1:56" s="181" customFormat="1" ht="18.75" customHeight="1">
      <c r="A325" s="178">
        <v>296</v>
      </c>
      <c r="B325" s="179" t="s">
        <v>237</v>
      </c>
      <c r="C325" s="178" t="s">
        <v>369</v>
      </c>
      <c r="D325" s="263">
        <v>20477</v>
      </c>
      <c r="E325" s="263">
        <v>417293</v>
      </c>
      <c r="F325" s="263">
        <v>436953</v>
      </c>
      <c r="G325" s="263">
        <v>840763</v>
      </c>
      <c r="H325" s="263">
        <v>23403</v>
      </c>
      <c r="I325" s="263">
        <v>795794</v>
      </c>
      <c r="J325" s="263">
        <v>754265</v>
      </c>
      <c r="K325" s="263">
        <v>892188</v>
      </c>
      <c r="L325" s="263">
        <v>598210</v>
      </c>
      <c r="M325" s="263">
        <v>360521</v>
      </c>
      <c r="N325" s="263">
        <v>391163</v>
      </c>
      <c r="O325" s="263">
        <v>439555</v>
      </c>
      <c r="P325" s="263">
        <v>613815</v>
      </c>
      <c r="Q325" s="263">
        <v>785882</v>
      </c>
      <c r="R325" s="263">
        <v>630305</v>
      </c>
      <c r="S325" s="263">
        <v>764799</v>
      </c>
      <c r="T325" s="263">
        <v>396573</v>
      </c>
      <c r="U325" s="263">
        <v>580328</v>
      </c>
      <c r="V325" s="263">
        <v>503846</v>
      </c>
      <c r="W325" s="263">
        <v>383504</v>
      </c>
      <c r="X325" s="263">
        <v>650229</v>
      </c>
      <c r="Y325" s="263">
        <v>421348</v>
      </c>
      <c r="Z325" s="263">
        <v>565698</v>
      </c>
      <c r="AA325" s="263">
        <v>432979</v>
      </c>
      <c r="AB325" s="263">
        <v>803058</v>
      </c>
      <c r="AC325" s="263">
        <v>809237</v>
      </c>
      <c r="AD325" s="263">
        <v>57147</v>
      </c>
      <c r="AF325" s="262">
        <f t="shared" si="74"/>
        <v>892188</v>
      </c>
      <c r="AG325" s="262">
        <f t="shared" si="75"/>
        <v>20477</v>
      </c>
      <c r="AH325" s="199">
        <f t="shared" si="76"/>
        <v>16381.6</v>
      </c>
      <c r="AI325" s="209">
        <f t="shared" si="70"/>
        <v>0.95456131542961442</v>
      </c>
      <c r="AJ325" s="199">
        <f t="shared" si="77"/>
        <v>15357.75</v>
      </c>
      <c r="AK325" s="209">
        <f t="shared" si="71"/>
        <v>0.95740123321526349</v>
      </c>
      <c r="AM325" s="210" t="b">
        <f t="shared" si="78"/>
        <v>0</v>
      </c>
      <c r="AN325" s="210" t="b">
        <f t="shared" si="85"/>
        <v>0</v>
      </c>
      <c r="AO325" s="211">
        <f t="shared" si="79"/>
        <v>62</v>
      </c>
      <c r="AP325" s="222">
        <f t="shared" si="80"/>
        <v>74648</v>
      </c>
      <c r="AQ325" s="178">
        <v>296</v>
      </c>
      <c r="AR325" s="212">
        <v>0</v>
      </c>
      <c r="AS325" s="203">
        <f t="shared" si="72"/>
        <v>0</v>
      </c>
      <c r="AT325" s="178">
        <v>296</v>
      </c>
      <c r="AU325" s="217">
        <f t="shared" si="73"/>
        <v>16381.6</v>
      </c>
      <c r="AV325" s="217">
        <f t="shared" si="81"/>
        <v>0</v>
      </c>
      <c r="AW325" s="213">
        <v>0</v>
      </c>
      <c r="AY325" s="179"/>
      <c r="AZ325" s="214"/>
      <c r="BA325" s="232">
        <v>245378</v>
      </c>
      <c r="BB325" s="266">
        <f t="shared" si="82"/>
        <v>245378</v>
      </c>
      <c r="BC325" s="215">
        <f t="shared" si="83"/>
        <v>46621.82</v>
      </c>
      <c r="BD325" s="215">
        <f t="shared" si="84"/>
        <v>0</v>
      </c>
    </row>
    <row r="326" spans="1:56" s="181" customFormat="1" ht="18.75" customHeight="1">
      <c r="A326" s="178">
        <v>297</v>
      </c>
      <c r="B326" s="179" t="s">
        <v>238</v>
      </c>
      <c r="C326" s="178" t="s">
        <v>425</v>
      </c>
      <c r="D326" s="263">
        <v>21115</v>
      </c>
      <c r="E326" s="263">
        <v>89439</v>
      </c>
      <c r="F326" s="263">
        <v>10526</v>
      </c>
      <c r="G326" s="263">
        <v>153071</v>
      </c>
      <c r="H326" s="263">
        <v>24132</v>
      </c>
      <c r="I326" s="263">
        <v>71203</v>
      </c>
      <c r="J326" s="263">
        <v>65023</v>
      </c>
      <c r="K326" s="263">
        <v>364305</v>
      </c>
      <c r="L326" s="263">
        <v>49937</v>
      </c>
      <c r="M326" s="263">
        <v>28194</v>
      </c>
      <c r="N326" s="263">
        <v>27311</v>
      </c>
      <c r="O326" s="263">
        <v>33811</v>
      </c>
      <c r="P326" s="263">
        <v>57220</v>
      </c>
      <c r="Q326" s="263">
        <v>70316</v>
      </c>
      <c r="R326" s="263">
        <v>35750</v>
      </c>
      <c r="S326" s="263">
        <v>23539</v>
      </c>
      <c r="T326" s="263">
        <v>93040</v>
      </c>
      <c r="U326" s="263">
        <v>60769</v>
      </c>
      <c r="V326" s="263">
        <v>48837</v>
      </c>
      <c r="W326" s="263">
        <v>18579</v>
      </c>
      <c r="X326" s="263">
        <v>44367</v>
      </c>
      <c r="Y326" s="263">
        <v>56297</v>
      </c>
      <c r="Z326" s="263">
        <v>185315</v>
      </c>
      <c r="AA326" s="263">
        <v>31952</v>
      </c>
      <c r="AB326" s="263">
        <v>72240</v>
      </c>
      <c r="AC326" s="263">
        <v>72406</v>
      </c>
      <c r="AD326" s="263">
        <v>16372</v>
      </c>
      <c r="AF326" s="262">
        <f t="shared" si="74"/>
        <v>364305</v>
      </c>
      <c r="AG326" s="262">
        <f t="shared" si="75"/>
        <v>10526</v>
      </c>
      <c r="AH326" s="199">
        <f t="shared" si="76"/>
        <v>8420.7999999999993</v>
      </c>
      <c r="AI326" s="209">
        <f t="shared" si="70"/>
        <v>0.70132652337376755</v>
      </c>
      <c r="AJ326" s="199">
        <f t="shared" si="77"/>
        <v>7894.5</v>
      </c>
      <c r="AK326" s="209">
        <f t="shared" si="71"/>
        <v>0.71999361566290698</v>
      </c>
      <c r="AM326" s="210" t="b">
        <f t="shared" si="78"/>
        <v>0</v>
      </c>
      <c r="AN326" s="210" t="b">
        <f t="shared" si="85"/>
        <v>0</v>
      </c>
      <c r="AO326" s="211">
        <f t="shared" si="79"/>
        <v>62</v>
      </c>
      <c r="AP326" s="222">
        <f t="shared" si="80"/>
        <v>74648</v>
      </c>
      <c r="AQ326" s="178">
        <v>297</v>
      </c>
      <c r="AR326" s="212">
        <v>0</v>
      </c>
      <c r="AS326" s="203">
        <f t="shared" si="72"/>
        <v>0</v>
      </c>
      <c r="AT326" s="178">
        <v>297</v>
      </c>
      <c r="AU326" s="217">
        <f t="shared" si="73"/>
        <v>8420.7999999999993</v>
      </c>
      <c r="AV326" s="217">
        <f t="shared" si="81"/>
        <v>0</v>
      </c>
      <c r="AW326" s="213">
        <v>0</v>
      </c>
      <c r="AY326" s="179"/>
      <c r="AZ326" s="214" t="s">
        <v>742</v>
      </c>
      <c r="BA326" s="232">
        <v>260160</v>
      </c>
      <c r="BB326" s="266">
        <f t="shared" si="82"/>
        <v>260160</v>
      </c>
      <c r="BC326" s="215">
        <f t="shared" si="83"/>
        <v>49430.400000000001</v>
      </c>
      <c r="BD326" s="215">
        <f t="shared" si="84"/>
        <v>0</v>
      </c>
    </row>
    <row r="327" spans="1:56" s="181" customFormat="1" ht="18.75" customHeight="1">
      <c r="A327" s="178">
        <v>298</v>
      </c>
      <c r="B327" s="179" t="s">
        <v>238</v>
      </c>
      <c r="C327" s="178" t="s">
        <v>369</v>
      </c>
      <c r="D327" s="263">
        <v>21115</v>
      </c>
      <c r="E327" s="263">
        <v>715510</v>
      </c>
      <c r="F327" s="263">
        <v>378926</v>
      </c>
      <c r="G327" s="263">
        <v>765356</v>
      </c>
      <c r="H327" s="263">
        <v>24132</v>
      </c>
      <c r="I327" s="263">
        <v>879561</v>
      </c>
      <c r="J327" s="263">
        <v>754265</v>
      </c>
      <c r="K327" s="263">
        <v>2721965</v>
      </c>
      <c r="L327" s="263">
        <v>598210</v>
      </c>
      <c r="M327" s="263">
        <v>338326</v>
      </c>
      <c r="N327" s="263">
        <v>265467</v>
      </c>
      <c r="O327" s="263">
        <v>387537</v>
      </c>
      <c r="P327" s="263">
        <v>642426</v>
      </c>
      <c r="Q327" s="263">
        <v>868607</v>
      </c>
      <c r="R327" s="263">
        <v>857990</v>
      </c>
      <c r="S327" s="263">
        <v>563358</v>
      </c>
      <c r="T327" s="263">
        <v>372159</v>
      </c>
      <c r="U327" s="263">
        <v>580328</v>
      </c>
      <c r="V327" s="263">
        <v>556883</v>
      </c>
      <c r="W327" s="263">
        <v>445926</v>
      </c>
      <c r="X327" s="263">
        <v>507048</v>
      </c>
      <c r="Y327" s="263">
        <v>491573</v>
      </c>
      <c r="Z327" s="263">
        <v>555945</v>
      </c>
      <c r="AA327" s="263">
        <v>441623</v>
      </c>
      <c r="AB327" s="263">
        <v>892711</v>
      </c>
      <c r="AC327" s="263">
        <v>894421</v>
      </c>
      <c r="AD327" s="263">
        <v>65487</v>
      </c>
      <c r="AF327" s="262">
        <f t="shared" si="74"/>
        <v>2721965</v>
      </c>
      <c r="AG327" s="262">
        <f t="shared" si="75"/>
        <v>21115</v>
      </c>
      <c r="AH327" s="199">
        <f t="shared" si="76"/>
        <v>16892</v>
      </c>
      <c r="AI327" s="209">
        <f t="shared" si="70"/>
        <v>0.95007182421687952</v>
      </c>
      <c r="AJ327" s="199">
        <f t="shared" si="77"/>
        <v>15836.25</v>
      </c>
      <c r="AK327" s="209">
        <f t="shared" si="71"/>
        <v>0.95319233520332458</v>
      </c>
      <c r="AM327" s="210" t="b">
        <f t="shared" si="78"/>
        <v>0</v>
      </c>
      <c r="AN327" s="210" t="b">
        <f t="shared" si="85"/>
        <v>0</v>
      </c>
      <c r="AO327" s="211">
        <f t="shared" si="79"/>
        <v>62</v>
      </c>
      <c r="AP327" s="222">
        <f t="shared" si="80"/>
        <v>74648</v>
      </c>
      <c r="AQ327" s="178">
        <v>298</v>
      </c>
      <c r="AR327" s="212">
        <v>0</v>
      </c>
      <c r="AS327" s="203">
        <f t="shared" si="72"/>
        <v>0</v>
      </c>
      <c r="AT327" s="178">
        <v>298</v>
      </c>
      <c r="AU327" s="217">
        <f t="shared" si="73"/>
        <v>16892</v>
      </c>
      <c r="AV327" s="217">
        <f t="shared" si="81"/>
        <v>0</v>
      </c>
      <c r="AW327" s="213">
        <v>0</v>
      </c>
      <c r="AY327" s="179"/>
      <c r="AZ327" s="214" t="s">
        <v>742</v>
      </c>
      <c r="BA327" s="232">
        <v>260160</v>
      </c>
      <c r="BB327" s="266">
        <f t="shared" si="82"/>
        <v>260160</v>
      </c>
      <c r="BC327" s="215">
        <f t="shared" si="83"/>
        <v>49430.400000000001</v>
      </c>
      <c r="BD327" s="215">
        <f t="shared" si="84"/>
        <v>0</v>
      </c>
    </row>
    <row r="328" spans="1:56" s="181" customFormat="1" ht="18.75" customHeight="1">
      <c r="A328" s="178">
        <v>299</v>
      </c>
      <c r="B328" s="179" t="s">
        <v>239</v>
      </c>
      <c r="C328" s="178" t="s">
        <v>425</v>
      </c>
      <c r="D328" s="263">
        <v>4465</v>
      </c>
      <c r="E328" s="263">
        <v>25554</v>
      </c>
      <c r="F328" s="263">
        <v>10189</v>
      </c>
      <c r="G328" s="263">
        <v>19441</v>
      </c>
      <c r="H328" s="263">
        <v>5103</v>
      </c>
      <c r="I328" s="263">
        <v>17592</v>
      </c>
      <c r="J328" s="263">
        <v>18207</v>
      </c>
      <c r="K328" s="263">
        <v>57563</v>
      </c>
      <c r="L328" s="263">
        <v>10664</v>
      </c>
      <c r="M328" s="263">
        <v>9098</v>
      </c>
      <c r="N328" s="263">
        <v>6366</v>
      </c>
      <c r="O328" s="263">
        <v>11053</v>
      </c>
      <c r="P328" s="263">
        <v>22758</v>
      </c>
      <c r="Q328" s="263">
        <v>17372</v>
      </c>
      <c r="R328" s="263">
        <v>8334</v>
      </c>
      <c r="S328" s="263">
        <v>3511</v>
      </c>
      <c r="T328" s="263">
        <v>30022</v>
      </c>
      <c r="U328" s="263">
        <v>20957</v>
      </c>
      <c r="V328" s="263">
        <v>12066</v>
      </c>
      <c r="W328" s="263">
        <v>7223</v>
      </c>
      <c r="X328" s="263">
        <v>13546</v>
      </c>
      <c r="Y328" s="263">
        <v>8544</v>
      </c>
      <c r="Z328" s="263">
        <v>45516</v>
      </c>
      <c r="AA328" s="263">
        <v>10194</v>
      </c>
      <c r="AB328" s="263">
        <v>17855</v>
      </c>
      <c r="AC328" s="263">
        <v>17889</v>
      </c>
      <c r="AD328" s="263">
        <v>11379</v>
      </c>
      <c r="AF328" s="262">
        <f t="shared" si="74"/>
        <v>57563</v>
      </c>
      <c r="AG328" s="262">
        <f t="shared" si="75"/>
        <v>3511</v>
      </c>
      <c r="AH328" s="199">
        <f t="shared" si="76"/>
        <v>2808.8</v>
      </c>
      <c r="AI328" s="209">
        <f t="shared" si="70"/>
        <v>0.69127280721037587</v>
      </c>
      <c r="AJ328" s="199">
        <f t="shared" si="77"/>
        <v>2633.25</v>
      </c>
      <c r="AK328" s="209">
        <f t="shared" si="71"/>
        <v>0.71056825675972735</v>
      </c>
      <c r="AM328" s="210" t="b">
        <f t="shared" si="78"/>
        <v>0</v>
      </c>
      <c r="AN328" s="210" t="b">
        <f t="shared" si="85"/>
        <v>0</v>
      </c>
      <c r="AO328" s="211">
        <f t="shared" si="79"/>
        <v>62</v>
      </c>
      <c r="AP328" s="222">
        <f t="shared" si="80"/>
        <v>74648</v>
      </c>
      <c r="AQ328" s="178">
        <v>299</v>
      </c>
      <c r="AR328" s="212">
        <v>0</v>
      </c>
      <c r="AS328" s="203">
        <f t="shared" si="72"/>
        <v>0</v>
      </c>
      <c r="AT328" s="178">
        <v>299</v>
      </c>
      <c r="AU328" s="217">
        <f t="shared" si="73"/>
        <v>2808.8</v>
      </c>
      <c r="AV328" s="217">
        <f t="shared" si="81"/>
        <v>0</v>
      </c>
      <c r="AW328" s="213">
        <v>0</v>
      </c>
      <c r="AY328" s="179"/>
      <c r="AZ328" s="214"/>
      <c r="BA328" s="232">
        <v>43920</v>
      </c>
      <c r="BB328" s="266">
        <f t="shared" si="82"/>
        <v>43920</v>
      </c>
      <c r="BC328" s="215">
        <f t="shared" si="83"/>
        <v>8344.7999999999993</v>
      </c>
      <c r="BD328" s="215">
        <f t="shared" si="84"/>
        <v>0</v>
      </c>
    </row>
    <row r="329" spans="1:56" s="181" customFormat="1" ht="18.75" customHeight="1">
      <c r="A329" s="178">
        <v>300</v>
      </c>
      <c r="B329" s="179" t="s">
        <v>239</v>
      </c>
      <c r="C329" s="178" t="s">
        <v>369</v>
      </c>
      <c r="D329" s="263">
        <v>4465</v>
      </c>
      <c r="E329" s="263">
        <v>204432</v>
      </c>
      <c r="F329" s="263">
        <v>122274</v>
      </c>
      <c r="G329" s="263">
        <v>97209</v>
      </c>
      <c r="H329" s="263">
        <v>5103</v>
      </c>
      <c r="I329" s="263">
        <v>404616</v>
      </c>
      <c r="J329" s="263">
        <v>84529</v>
      </c>
      <c r="K329" s="263">
        <v>271621</v>
      </c>
      <c r="L329" s="263">
        <v>105662</v>
      </c>
      <c r="M329" s="263">
        <v>109173</v>
      </c>
      <c r="N329" s="263">
        <v>61874</v>
      </c>
      <c r="O329" s="263">
        <v>74126</v>
      </c>
      <c r="P329" s="263">
        <v>273356</v>
      </c>
      <c r="Q329" s="263">
        <v>399577</v>
      </c>
      <c r="R329" s="263">
        <v>120006</v>
      </c>
      <c r="S329" s="263">
        <v>42005</v>
      </c>
      <c r="T329" s="263">
        <v>120091</v>
      </c>
      <c r="U329" s="263">
        <v>251476</v>
      </c>
      <c r="V329" s="263">
        <v>256177</v>
      </c>
      <c r="W329" s="263">
        <v>173351</v>
      </c>
      <c r="X329" s="263">
        <v>162557</v>
      </c>
      <c r="Y329" s="263">
        <v>115636</v>
      </c>
      <c r="Z329" s="263">
        <v>136547</v>
      </c>
      <c r="AA329" s="263">
        <v>120731</v>
      </c>
      <c r="AB329" s="263">
        <v>409435</v>
      </c>
      <c r="AC329" s="263">
        <v>411452</v>
      </c>
      <c r="AD329" s="263">
        <v>45516</v>
      </c>
      <c r="AF329" s="262">
        <f t="shared" si="74"/>
        <v>411452</v>
      </c>
      <c r="AG329" s="262">
        <f t="shared" si="75"/>
        <v>4465</v>
      </c>
      <c r="AH329" s="199">
        <f t="shared" si="76"/>
        <v>3572</v>
      </c>
      <c r="AI329" s="209">
        <f t="shared" si="70"/>
        <v>0.9672812874978246</v>
      </c>
      <c r="AJ329" s="199">
        <f t="shared" si="77"/>
        <v>3348.75</v>
      </c>
      <c r="AK329" s="209">
        <f t="shared" si="71"/>
        <v>0.96932620702921057</v>
      </c>
      <c r="AM329" s="210" t="b">
        <f t="shared" si="78"/>
        <v>0</v>
      </c>
      <c r="AN329" s="210" t="b">
        <f t="shared" si="85"/>
        <v>0</v>
      </c>
      <c r="AO329" s="211">
        <f t="shared" si="79"/>
        <v>62</v>
      </c>
      <c r="AP329" s="222">
        <f t="shared" si="80"/>
        <v>74648</v>
      </c>
      <c r="AQ329" s="178">
        <v>300</v>
      </c>
      <c r="AR329" s="212">
        <v>0</v>
      </c>
      <c r="AS329" s="203">
        <f t="shared" si="72"/>
        <v>0</v>
      </c>
      <c r="AT329" s="178">
        <v>300</v>
      </c>
      <c r="AU329" s="217">
        <f t="shared" si="73"/>
        <v>3572</v>
      </c>
      <c r="AV329" s="217">
        <f t="shared" si="81"/>
        <v>0</v>
      </c>
      <c r="AW329" s="213">
        <v>0</v>
      </c>
      <c r="AY329" s="179"/>
      <c r="AZ329" s="214"/>
      <c r="BA329" s="232">
        <v>43920</v>
      </c>
      <c r="BB329" s="266">
        <f t="shared" si="82"/>
        <v>43920</v>
      </c>
      <c r="BC329" s="215">
        <f t="shared" si="83"/>
        <v>8344.7999999999993</v>
      </c>
      <c r="BD329" s="215">
        <f t="shared" si="84"/>
        <v>0</v>
      </c>
    </row>
    <row r="330" spans="1:56" s="181" customFormat="1" ht="18.75" customHeight="1">
      <c r="A330" s="178">
        <v>301</v>
      </c>
      <c r="B330" s="179" t="s">
        <v>240</v>
      </c>
      <c r="C330" s="178" t="s">
        <v>425</v>
      </c>
      <c r="D330" s="263">
        <v>6058</v>
      </c>
      <c r="E330" s="263">
        <v>29814</v>
      </c>
      <c r="F330" s="263">
        <v>11220</v>
      </c>
      <c r="G330" s="263">
        <v>23929</v>
      </c>
      <c r="H330" s="263">
        <v>6924</v>
      </c>
      <c r="I330" s="263">
        <v>20551</v>
      </c>
      <c r="J330" s="263">
        <v>24709</v>
      </c>
      <c r="K330" s="263">
        <v>83194</v>
      </c>
      <c r="L330" s="263">
        <v>13355</v>
      </c>
      <c r="M330" s="263">
        <v>10018</v>
      </c>
      <c r="N330" s="263">
        <v>10009</v>
      </c>
      <c r="O330" s="263">
        <v>15346</v>
      </c>
      <c r="P330" s="263">
        <v>16060</v>
      </c>
      <c r="Q330" s="263">
        <v>20295</v>
      </c>
      <c r="R330" s="263">
        <v>11910</v>
      </c>
      <c r="S330" s="263">
        <v>4291</v>
      </c>
      <c r="T330" s="263">
        <v>36728</v>
      </c>
      <c r="U330" s="263">
        <v>24181</v>
      </c>
      <c r="V330" s="263">
        <v>14096</v>
      </c>
      <c r="W330" s="263">
        <v>9206</v>
      </c>
      <c r="X330" s="263">
        <v>16199</v>
      </c>
      <c r="Y330" s="263">
        <v>11705</v>
      </c>
      <c r="Z330" s="263">
        <v>68274</v>
      </c>
      <c r="AA330" s="263">
        <v>12933</v>
      </c>
      <c r="AB330" s="263">
        <v>20795</v>
      </c>
      <c r="AC330" s="263">
        <v>20898</v>
      </c>
      <c r="AD330" s="263">
        <v>14955</v>
      </c>
      <c r="AF330" s="262">
        <f t="shared" si="74"/>
        <v>83194</v>
      </c>
      <c r="AG330" s="262">
        <f t="shared" si="75"/>
        <v>4291</v>
      </c>
      <c r="AH330" s="199">
        <f t="shared" si="76"/>
        <v>3432.8</v>
      </c>
      <c r="AI330" s="209">
        <f t="shared" si="70"/>
        <v>0.65733679377121179</v>
      </c>
      <c r="AJ330" s="199">
        <f t="shared" si="77"/>
        <v>3218.25</v>
      </c>
      <c r="AK330" s="209">
        <f t="shared" si="71"/>
        <v>0.67875324416051108</v>
      </c>
      <c r="AM330" s="210" t="b">
        <f t="shared" si="78"/>
        <v>0</v>
      </c>
      <c r="AN330" s="210" t="b">
        <f t="shared" si="85"/>
        <v>0</v>
      </c>
      <c r="AO330" s="211">
        <f t="shared" si="79"/>
        <v>62</v>
      </c>
      <c r="AP330" s="222">
        <f t="shared" si="80"/>
        <v>74648</v>
      </c>
      <c r="AQ330" s="178">
        <v>301</v>
      </c>
      <c r="AR330" s="212">
        <v>0</v>
      </c>
      <c r="AS330" s="203">
        <f t="shared" si="72"/>
        <v>0</v>
      </c>
      <c r="AT330" s="178">
        <v>301</v>
      </c>
      <c r="AU330" s="217">
        <f t="shared" si="73"/>
        <v>3432.8</v>
      </c>
      <c r="AV330" s="217">
        <f t="shared" si="81"/>
        <v>0</v>
      </c>
      <c r="AW330" s="213">
        <v>0</v>
      </c>
      <c r="AY330" s="179"/>
      <c r="AZ330" s="214"/>
      <c r="BA330" s="232">
        <v>58915</v>
      </c>
      <c r="BB330" s="266">
        <f t="shared" si="82"/>
        <v>58915</v>
      </c>
      <c r="BC330" s="215">
        <f t="shared" si="83"/>
        <v>11193.85</v>
      </c>
      <c r="BD330" s="215">
        <f t="shared" si="84"/>
        <v>0</v>
      </c>
    </row>
    <row r="331" spans="1:56" s="181" customFormat="1" ht="18.75" customHeight="1">
      <c r="A331" s="178">
        <v>302</v>
      </c>
      <c r="B331" s="179" t="s">
        <v>240</v>
      </c>
      <c r="C331" s="178" t="s">
        <v>369</v>
      </c>
      <c r="D331" s="263">
        <v>6058</v>
      </c>
      <c r="E331" s="263">
        <v>238503</v>
      </c>
      <c r="F331" s="263">
        <v>134636</v>
      </c>
      <c r="G331" s="263">
        <v>119642</v>
      </c>
      <c r="H331" s="263">
        <v>6924</v>
      </c>
      <c r="I331" s="263">
        <v>237727</v>
      </c>
      <c r="J331" s="263">
        <v>107938</v>
      </c>
      <c r="K331" s="263">
        <v>392562</v>
      </c>
      <c r="L331" s="263">
        <v>133557</v>
      </c>
      <c r="M331" s="263">
        <v>120211</v>
      </c>
      <c r="N331" s="263">
        <v>97283</v>
      </c>
      <c r="O331" s="263">
        <v>94934</v>
      </c>
      <c r="P331" s="263">
        <v>160606</v>
      </c>
      <c r="Q331" s="263">
        <v>234766</v>
      </c>
      <c r="R331" s="263">
        <v>171504</v>
      </c>
      <c r="S331" s="263">
        <v>50328</v>
      </c>
      <c r="T331" s="263">
        <v>146913</v>
      </c>
      <c r="U331" s="263">
        <v>290165</v>
      </c>
      <c r="V331" s="263">
        <v>150513</v>
      </c>
      <c r="W331" s="263">
        <v>220947</v>
      </c>
      <c r="X331" s="263">
        <v>193443</v>
      </c>
      <c r="Y331" s="263">
        <v>150047</v>
      </c>
      <c r="Z331" s="263">
        <v>204822</v>
      </c>
      <c r="AA331" s="263">
        <v>156132</v>
      </c>
      <c r="AB331" s="263">
        <v>240597</v>
      </c>
      <c r="AC331" s="263">
        <v>241742</v>
      </c>
      <c r="AD331" s="263">
        <v>59821</v>
      </c>
      <c r="AF331" s="262">
        <f t="shared" si="74"/>
        <v>392562</v>
      </c>
      <c r="AG331" s="262">
        <f t="shared" si="75"/>
        <v>6058</v>
      </c>
      <c r="AH331" s="199">
        <f t="shared" si="76"/>
        <v>4846.3999999999996</v>
      </c>
      <c r="AI331" s="209">
        <f t="shared" si="70"/>
        <v>0.95968422190980862</v>
      </c>
      <c r="AJ331" s="199">
        <f t="shared" si="77"/>
        <v>4543.5</v>
      </c>
      <c r="AK331" s="209">
        <f t="shared" si="71"/>
        <v>0.96220395804044556</v>
      </c>
      <c r="AM331" s="210" t="b">
        <f t="shared" si="78"/>
        <v>0</v>
      </c>
      <c r="AN331" s="210" t="b">
        <f t="shared" si="85"/>
        <v>0</v>
      </c>
      <c r="AO331" s="211">
        <f t="shared" si="79"/>
        <v>62</v>
      </c>
      <c r="AP331" s="222">
        <f t="shared" si="80"/>
        <v>74648</v>
      </c>
      <c r="AQ331" s="178">
        <v>302</v>
      </c>
      <c r="AR331" s="212">
        <v>0</v>
      </c>
      <c r="AS331" s="203">
        <f t="shared" si="72"/>
        <v>0</v>
      </c>
      <c r="AT331" s="178">
        <v>302</v>
      </c>
      <c r="AU331" s="217">
        <f t="shared" si="73"/>
        <v>4846.3999999999996</v>
      </c>
      <c r="AV331" s="217">
        <f t="shared" si="81"/>
        <v>0</v>
      </c>
      <c r="AW331" s="213">
        <v>0</v>
      </c>
      <c r="AY331" s="179"/>
      <c r="AZ331" s="214"/>
      <c r="BA331" s="232">
        <v>58915</v>
      </c>
      <c r="BB331" s="266">
        <f t="shared" si="82"/>
        <v>58915</v>
      </c>
      <c r="BC331" s="215">
        <f t="shared" si="83"/>
        <v>11193.85</v>
      </c>
      <c r="BD331" s="215">
        <f t="shared" si="84"/>
        <v>0</v>
      </c>
    </row>
    <row r="332" spans="1:56" s="181" customFormat="1" ht="18.75" customHeight="1">
      <c r="A332" s="178">
        <v>303</v>
      </c>
      <c r="B332" s="179" t="s">
        <v>241</v>
      </c>
      <c r="C332" s="178" t="s">
        <v>425</v>
      </c>
      <c r="D332" s="263">
        <v>9244</v>
      </c>
      <c r="E332" s="263">
        <v>46849</v>
      </c>
      <c r="F332" s="263">
        <v>15299</v>
      </c>
      <c r="G332" s="263">
        <v>35892</v>
      </c>
      <c r="H332" s="263">
        <v>10565</v>
      </c>
      <c r="I332" s="263">
        <v>33848</v>
      </c>
      <c r="J332" s="263">
        <v>35112</v>
      </c>
      <c r="K332" s="263">
        <v>117648</v>
      </c>
      <c r="L332" s="263">
        <v>16775</v>
      </c>
      <c r="M332" s="263">
        <v>13660</v>
      </c>
      <c r="N332" s="263">
        <v>22758</v>
      </c>
      <c r="O332" s="263">
        <v>25750</v>
      </c>
      <c r="P332" s="263">
        <v>21952</v>
      </c>
      <c r="Q332" s="263">
        <v>33426</v>
      </c>
      <c r="R332" s="263">
        <v>18412</v>
      </c>
      <c r="S332" s="263">
        <v>14045</v>
      </c>
      <c r="T332" s="263">
        <v>46312</v>
      </c>
      <c r="U332" s="263">
        <v>32240</v>
      </c>
      <c r="V332" s="263">
        <v>23217</v>
      </c>
      <c r="W332" s="263">
        <v>17117</v>
      </c>
      <c r="X332" s="263">
        <v>24709</v>
      </c>
      <c r="Y332" s="263">
        <v>17908</v>
      </c>
      <c r="Z332" s="263">
        <v>91032</v>
      </c>
      <c r="AA332" s="263">
        <v>19019</v>
      </c>
      <c r="AB332" s="263">
        <v>34267</v>
      </c>
      <c r="AC332" s="263">
        <v>34418</v>
      </c>
      <c r="AD332" s="263">
        <v>22758</v>
      </c>
      <c r="AF332" s="262">
        <f t="shared" si="74"/>
        <v>117648</v>
      </c>
      <c r="AG332" s="262">
        <f t="shared" si="75"/>
        <v>9244</v>
      </c>
      <c r="AH332" s="199">
        <f t="shared" si="76"/>
        <v>7395.2</v>
      </c>
      <c r="AI332" s="209">
        <f t="shared" si="70"/>
        <v>0.45862371888726206</v>
      </c>
      <c r="AJ332" s="199">
        <f t="shared" si="77"/>
        <v>6933</v>
      </c>
      <c r="AK332" s="209">
        <f t="shared" si="71"/>
        <v>0.49245973645680818</v>
      </c>
      <c r="AM332" s="210" t="b">
        <f t="shared" si="78"/>
        <v>0</v>
      </c>
      <c r="AN332" s="210" t="b">
        <f t="shared" si="85"/>
        <v>0</v>
      </c>
      <c r="AO332" s="211">
        <f t="shared" si="79"/>
        <v>62</v>
      </c>
      <c r="AP332" s="222">
        <f t="shared" si="80"/>
        <v>74648</v>
      </c>
      <c r="AQ332" s="178">
        <v>303</v>
      </c>
      <c r="AR332" s="212">
        <v>0</v>
      </c>
      <c r="AS332" s="203">
        <f t="shared" si="72"/>
        <v>0</v>
      </c>
      <c r="AT332" s="178">
        <v>303</v>
      </c>
      <c r="AU332" s="217">
        <f t="shared" si="73"/>
        <v>7395.2</v>
      </c>
      <c r="AV332" s="217">
        <f t="shared" si="81"/>
        <v>0</v>
      </c>
      <c r="AW332" s="213">
        <v>0</v>
      </c>
      <c r="AY332" s="179"/>
      <c r="AZ332" s="214"/>
      <c r="BA332" s="232">
        <v>91386</v>
      </c>
      <c r="BB332" s="266">
        <f t="shared" si="82"/>
        <v>91386</v>
      </c>
      <c r="BC332" s="215">
        <f t="shared" si="83"/>
        <v>17363.34</v>
      </c>
      <c r="BD332" s="215">
        <f t="shared" si="84"/>
        <v>0</v>
      </c>
    </row>
    <row r="333" spans="1:56" s="181" customFormat="1" ht="18.75" customHeight="1">
      <c r="A333" s="178">
        <v>304</v>
      </c>
      <c r="B333" s="179" t="s">
        <v>241</v>
      </c>
      <c r="C333" s="178" t="s">
        <v>369</v>
      </c>
      <c r="D333" s="263">
        <v>9244</v>
      </c>
      <c r="E333" s="263">
        <v>374792</v>
      </c>
      <c r="F333" s="263">
        <v>183593</v>
      </c>
      <c r="G333" s="263">
        <v>179464</v>
      </c>
      <c r="H333" s="263">
        <v>10565</v>
      </c>
      <c r="I333" s="263">
        <v>314884</v>
      </c>
      <c r="J333" s="263">
        <v>143050</v>
      </c>
      <c r="K333" s="263">
        <v>555139</v>
      </c>
      <c r="L333" s="263">
        <v>168408</v>
      </c>
      <c r="M333" s="263">
        <v>163923</v>
      </c>
      <c r="N333" s="263">
        <v>221207</v>
      </c>
      <c r="O333" s="263">
        <v>129786</v>
      </c>
      <c r="P333" s="263">
        <v>219518</v>
      </c>
      <c r="Q333" s="263">
        <v>310961</v>
      </c>
      <c r="R333" s="263">
        <v>265137</v>
      </c>
      <c r="S333" s="263">
        <v>167629</v>
      </c>
      <c r="T333" s="263">
        <v>185250</v>
      </c>
      <c r="U333" s="263">
        <v>386886</v>
      </c>
      <c r="V333" s="263">
        <v>199363</v>
      </c>
      <c r="W333" s="263">
        <v>410814</v>
      </c>
      <c r="X333" s="263">
        <v>290165</v>
      </c>
      <c r="Y333" s="263">
        <v>205289</v>
      </c>
      <c r="Z333" s="263">
        <v>273096</v>
      </c>
      <c r="AA333" s="263">
        <v>228357</v>
      </c>
      <c r="AB333" s="263">
        <v>319951</v>
      </c>
      <c r="AC333" s="263">
        <v>320201</v>
      </c>
      <c r="AD333" s="263">
        <v>91032</v>
      </c>
      <c r="AF333" s="262">
        <f t="shared" si="74"/>
        <v>555139</v>
      </c>
      <c r="AG333" s="262">
        <f t="shared" si="75"/>
        <v>9244</v>
      </c>
      <c r="AH333" s="199">
        <f t="shared" si="76"/>
        <v>7395.2</v>
      </c>
      <c r="AI333" s="209">
        <f t="shared" si="70"/>
        <v>0.95488613556364876</v>
      </c>
      <c r="AJ333" s="199">
        <f t="shared" si="77"/>
        <v>6933</v>
      </c>
      <c r="AK333" s="209">
        <f t="shared" si="71"/>
        <v>0.95770575209092068</v>
      </c>
      <c r="AM333" s="210" t="b">
        <f t="shared" si="78"/>
        <v>0</v>
      </c>
      <c r="AN333" s="210" t="b">
        <f t="shared" si="85"/>
        <v>0</v>
      </c>
      <c r="AO333" s="211">
        <f t="shared" si="79"/>
        <v>62</v>
      </c>
      <c r="AP333" s="222">
        <f t="shared" si="80"/>
        <v>74648</v>
      </c>
      <c r="AQ333" s="178">
        <v>304</v>
      </c>
      <c r="AR333" s="212">
        <v>0</v>
      </c>
      <c r="AS333" s="203">
        <f t="shared" si="72"/>
        <v>0</v>
      </c>
      <c r="AT333" s="178">
        <v>304</v>
      </c>
      <c r="AU333" s="217">
        <f t="shared" si="73"/>
        <v>7395.2</v>
      </c>
      <c r="AV333" s="217">
        <f t="shared" si="81"/>
        <v>0</v>
      </c>
      <c r="AW333" s="213">
        <v>0</v>
      </c>
      <c r="AY333" s="179"/>
      <c r="AZ333" s="214"/>
      <c r="BA333" s="232">
        <v>91386</v>
      </c>
      <c r="BB333" s="266">
        <f t="shared" si="82"/>
        <v>91386</v>
      </c>
      <c r="BC333" s="215">
        <f t="shared" si="83"/>
        <v>17363.34</v>
      </c>
      <c r="BD333" s="215">
        <f t="shared" si="84"/>
        <v>0</v>
      </c>
    </row>
    <row r="334" spans="1:56" s="181" customFormat="1" ht="18.75" customHeight="1">
      <c r="A334" s="178">
        <v>305</v>
      </c>
      <c r="B334" s="179" t="s">
        <v>242</v>
      </c>
      <c r="C334" s="178" t="s">
        <v>369</v>
      </c>
      <c r="D334" s="263">
        <v>1393</v>
      </c>
      <c r="E334" s="263">
        <v>59626</v>
      </c>
      <c r="F334" s="263">
        <v>71233</v>
      </c>
      <c r="G334" s="263">
        <v>47857</v>
      </c>
      <c r="H334" s="263">
        <v>1593</v>
      </c>
      <c r="I334" s="263">
        <v>92784</v>
      </c>
      <c r="J334" s="263">
        <v>35112</v>
      </c>
      <c r="K334" s="263">
        <v>74312</v>
      </c>
      <c r="L334" s="263">
        <v>75296</v>
      </c>
      <c r="M334" s="263">
        <v>63602</v>
      </c>
      <c r="N334" s="263">
        <v>30548</v>
      </c>
      <c r="O334" s="263">
        <v>63463</v>
      </c>
      <c r="P334" s="263">
        <v>70614</v>
      </c>
      <c r="Q334" s="263">
        <v>91627</v>
      </c>
      <c r="R334" s="263">
        <v>42119</v>
      </c>
      <c r="S334" s="263">
        <v>104556</v>
      </c>
      <c r="T334" s="263">
        <v>89502</v>
      </c>
      <c r="U334" s="263">
        <v>77377</v>
      </c>
      <c r="V334" s="263">
        <v>58745</v>
      </c>
      <c r="W334" s="263">
        <v>47207</v>
      </c>
      <c r="X334" s="263">
        <v>61444</v>
      </c>
      <c r="Y334" s="263">
        <v>58403</v>
      </c>
      <c r="Z334" s="263">
        <v>39013</v>
      </c>
      <c r="AA334" s="263">
        <v>52969</v>
      </c>
      <c r="AB334" s="263">
        <v>93841</v>
      </c>
      <c r="AC334" s="263">
        <v>94350</v>
      </c>
      <c r="AD334" s="263">
        <v>28220</v>
      </c>
      <c r="AF334" s="262">
        <f t="shared" si="74"/>
        <v>104556</v>
      </c>
      <c r="AG334" s="262">
        <f t="shared" si="75"/>
        <v>1393</v>
      </c>
      <c r="AH334" s="199">
        <f t="shared" si="76"/>
        <v>1114.4000000000001</v>
      </c>
      <c r="AI334" s="209">
        <f t="shared" si="70"/>
        <v>0.98247853841074184</v>
      </c>
      <c r="AJ334" s="199">
        <f t="shared" si="77"/>
        <v>1044.75</v>
      </c>
      <c r="AK334" s="209">
        <f t="shared" si="71"/>
        <v>0.98357362976007046</v>
      </c>
      <c r="AM334" s="210" t="b">
        <f t="shared" si="78"/>
        <v>0</v>
      </c>
      <c r="AN334" s="210" t="b">
        <f t="shared" si="85"/>
        <v>0</v>
      </c>
      <c r="AO334" s="211">
        <f t="shared" si="79"/>
        <v>62</v>
      </c>
      <c r="AP334" s="222">
        <f t="shared" si="80"/>
        <v>74648</v>
      </c>
      <c r="AQ334" s="178">
        <v>305</v>
      </c>
      <c r="AR334" s="212">
        <v>0</v>
      </c>
      <c r="AS334" s="203">
        <f t="shared" si="72"/>
        <v>0</v>
      </c>
      <c r="AT334" s="178">
        <v>305</v>
      </c>
      <c r="AU334" s="217">
        <f t="shared" si="73"/>
        <v>1114.4000000000001</v>
      </c>
      <c r="AV334" s="217">
        <f t="shared" si="81"/>
        <v>0</v>
      </c>
      <c r="AW334" s="213">
        <v>0</v>
      </c>
      <c r="AY334" s="179"/>
      <c r="AZ334" s="214"/>
      <c r="BA334" s="232">
        <v>22048</v>
      </c>
      <c r="BB334" s="266">
        <f t="shared" si="82"/>
        <v>22048</v>
      </c>
      <c r="BC334" s="215">
        <f t="shared" si="83"/>
        <v>4189.12</v>
      </c>
      <c r="BD334" s="215">
        <f t="shared" si="84"/>
        <v>0</v>
      </c>
    </row>
    <row r="335" spans="1:56" s="181" customFormat="1" ht="18.75" customHeight="1">
      <c r="A335" s="178">
        <v>306</v>
      </c>
      <c r="B335" s="179" t="s">
        <v>243</v>
      </c>
      <c r="C335" s="178" t="s">
        <v>369</v>
      </c>
      <c r="D335" s="263">
        <v>1393</v>
      </c>
      <c r="E335" s="263">
        <v>59626</v>
      </c>
      <c r="F335" s="263">
        <v>64380</v>
      </c>
      <c r="G335" s="263">
        <v>47857</v>
      </c>
      <c r="H335" s="263">
        <v>1593</v>
      </c>
      <c r="I335" s="263">
        <v>92784</v>
      </c>
      <c r="J335" s="263">
        <v>35112</v>
      </c>
      <c r="K335" s="263">
        <v>79306</v>
      </c>
      <c r="L335" s="263">
        <v>75296</v>
      </c>
      <c r="M335" s="263">
        <v>57482</v>
      </c>
      <c r="N335" s="263">
        <v>25670</v>
      </c>
      <c r="O335" s="263">
        <v>63463</v>
      </c>
      <c r="P335" s="263">
        <v>70614</v>
      </c>
      <c r="Q335" s="263">
        <v>91627</v>
      </c>
      <c r="R335" s="263">
        <v>42119</v>
      </c>
      <c r="S335" s="263">
        <v>104556</v>
      </c>
      <c r="T335" s="263">
        <v>89502</v>
      </c>
      <c r="U335" s="263">
        <v>77377</v>
      </c>
      <c r="V335" s="263">
        <v>58745</v>
      </c>
      <c r="W335" s="263">
        <v>47207</v>
      </c>
      <c r="X335" s="263">
        <v>61444</v>
      </c>
      <c r="Y335" s="263">
        <v>58403</v>
      </c>
      <c r="Z335" s="263">
        <v>39013</v>
      </c>
      <c r="AA335" s="263">
        <v>52004</v>
      </c>
      <c r="AB335" s="263">
        <v>93737</v>
      </c>
      <c r="AC335" s="263">
        <v>94350</v>
      </c>
      <c r="AD335" s="263">
        <v>27960</v>
      </c>
      <c r="AF335" s="262">
        <f t="shared" si="74"/>
        <v>104556</v>
      </c>
      <c r="AG335" s="262">
        <f t="shared" si="75"/>
        <v>1393</v>
      </c>
      <c r="AH335" s="199">
        <f t="shared" si="76"/>
        <v>1114.4000000000001</v>
      </c>
      <c r="AI335" s="209">
        <f t="shared" si="70"/>
        <v>0.98061306148011551</v>
      </c>
      <c r="AJ335" s="199">
        <f t="shared" si="77"/>
        <v>1044.75</v>
      </c>
      <c r="AK335" s="209">
        <f t="shared" si="71"/>
        <v>0.98182474513760831</v>
      </c>
      <c r="AM335" s="210" t="b">
        <f t="shared" si="78"/>
        <v>0</v>
      </c>
      <c r="AN335" s="210" t="b">
        <f t="shared" si="85"/>
        <v>0</v>
      </c>
      <c r="AO335" s="211">
        <f t="shared" si="79"/>
        <v>62</v>
      </c>
      <c r="AP335" s="222">
        <f t="shared" si="80"/>
        <v>74648</v>
      </c>
      <c r="AQ335" s="178">
        <v>306</v>
      </c>
      <c r="AR335" s="212">
        <v>0</v>
      </c>
      <c r="AS335" s="203">
        <f t="shared" si="72"/>
        <v>0</v>
      </c>
      <c r="AT335" s="178">
        <v>306</v>
      </c>
      <c r="AU335" s="217">
        <f t="shared" si="73"/>
        <v>1114.4000000000001</v>
      </c>
      <c r="AV335" s="217">
        <f t="shared" si="81"/>
        <v>0</v>
      </c>
      <c r="AW335" s="213">
        <v>0</v>
      </c>
      <c r="AY335" s="179"/>
      <c r="AZ335" s="214"/>
      <c r="BA335" s="232">
        <v>22048</v>
      </c>
      <c r="BB335" s="266">
        <f t="shared" si="82"/>
        <v>22048</v>
      </c>
      <c r="BC335" s="215">
        <f t="shared" si="83"/>
        <v>4189.12</v>
      </c>
      <c r="BD335" s="215">
        <f t="shared" si="84"/>
        <v>0</v>
      </c>
    </row>
    <row r="336" spans="1:56" s="181" customFormat="1" ht="18.75" customHeight="1">
      <c r="A336" s="178">
        <v>307</v>
      </c>
      <c r="B336" s="179" t="s">
        <v>244</v>
      </c>
      <c r="C336" s="178" t="s">
        <v>369</v>
      </c>
      <c r="D336" s="263">
        <v>1393</v>
      </c>
      <c r="E336" s="263">
        <v>59626</v>
      </c>
      <c r="F336" s="263">
        <v>52385</v>
      </c>
      <c r="G336" s="263">
        <v>47857</v>
      </c>
      <c r="H336" s="263">
        <v>1593</v>
      </c>
      <c r="I336" s="263">
        <v>92784</v>
      </c>
      <c r="J336" s="263">
        <v>35112</v>
      </c>
      <c r="K336" s="263">
        <v>74312</v>
      </c>
      <c r="L336" s="263">
        <v>75296</v>
      </c>
      <c r="M336" s="263">
        <v>46773</v>
      </c>
      <c r="N336" s="263">
        <v>25670</v>
      </c>
      <c r="O336" s="263">
        <v>63463</v>
      </c>
      <c r="P336" s="263">
        <v>70614</v>
      </c>
      <c r="Q336" s="263">
        <v>91627</v>
      </c>
      <c r="R336" s="263">
        <v>42119</v>
      </c>
      <c r="S336" s="263">
        <v>104556</v>
      </c>
      <c r="T336" s="263">
        <v>89502</v>
      </c>
      <c r="U336" s="263">
        <v>77377</v>
      </c>
      <c r="V336" s="263">
        <v>58745</v>
      </c>
      <c r="W336" s="263">
        <v>47207</v>
      </c>
      <c r="X336" s="263">
        <v>61444</v>
      </c>
      <c r="Y336" s="263">
        <v>58403</v>
      </c>
      <c r="Z336" s="263">
        <v>39013</v>
      </c>
      <c r="AA336" s="263">
        <v>46406</v>
      </c>
      <c r="AB336" s="263">
        <v>93725</v>
      </c>
      <c r="AC336" s="263">
        <v>94350</v>
      </c>
      <c r="AD336" s="263">
        <v>28609</v>
      </c>
      <c r="AF336" s="262">
        <f t="shared" si="74"/>
        <v>104556</v>
      </c>
      <c r="AG336" s="262">
        <f t="shared" si="75"/>
        <v>1393</v>
      </c>
      <c r="AH336" s="199">
        <f t="shared" si="76"/>
        <v>1114.4000000000001</v>
      </c>
      <c r="AI336" s="209">
        <f t="shared" si="70"/>
        <v>0.97617428858529498</v>
      </c>
      <c r="AJ336" s="199">
        <f t="shared" si="77"/>
        <v>1044.75</v>
      </c>
      <c r="AK336" s="209">
        <f t="shared" si="71"/>
        <v>0.97766339554871395</v>
      </c>
      <c r="AM336" s="210" t="b">
        <f t="shared" si="78"/>
        <v>0</v>
      </c>
      <c r="AN336" s="210" t="b">
        <f t="shared" si="85"/>
        <v>0</v>
      </c>
      <c r="AO336" s="211">
        <f t="shared" si="79"/>
        <v>62</v>
      </c>
      <c r="AP336" s="222">
        <f t="shared" si="80"/>
        <v>74648</v>
      </c>
      <c r="AQ336" s="178">
        <v>307</v>
      </c>
      <c r="AR336" s="212">
        <v>0</v>
      </c>
      <c r="AS336" s="203">
        <f t="shared" si="72"/>
        <v>0</v>
      </c>
      <c r="AT336" s="178">
        <v>307</v>
      </c>
      <c r="AU336" s="217">
        <f t="shared" si="73"/>
        <v>1114.4000000000001</v>
      </c>
      <c r="AV336" s="217">
        <f t="shared" si="81"/>
        <v>0</v>
      </c>
      <c r="AW336" s="213">
        <v>0</v>
      </c>
      <c r="AY336" s="179"/>
      <c r="AZ336" s="214"/>
      <c r="BA336" s="232">
        <v>22048</v>
      </c>
      <c r="BB336" s="266">
        <f t="shared" si="82"/>
        <v>22048</v>
      </c>
      <c r="BC336" s="215">
        <f t="shared" si="83"/>
        <v>4189.12</v>
      </c>
      <c r="BD336" s="215">
        <f t="shared" si="84"/>
        <v>0</v>
      </c>
    </row>
    <row r="337" spans="1:56" s="181" customFormat="1" ht="18.75" customHeight="1">
      <c r="A337" s="178">
        <v>308</v>
      </c>
      <c r="B337" s="179" t="s">
        <v>245</v>
      </c>
      <c r="C337" s="178" t="s">
        <v>369</v>
      </c>
      <c r="D337" s="263">
        <v>1393</v>
      </c>
      <c r="E337" s="263">
        <v>59626</v>
      </c>
      <c r="F337" s="263">
        <v>71233</v>
      </c>
      <c r="G337" s="263">
        <v>47857</v>
      </c>
      <c r="H337" s="263">
        <v>1593</v>
      </c>
      <c r="I337" s="263">
        <v>92784</v>
      </c>
      <c r="J337" s="263">
        <v>35112</v>
      </c>
      <c r="K337" s="263">
        <v>79306</v>
      </c>
      <c r="L337" s="263">
        <v>75296</v>
      </c>
      <c r="M337" s="263">
        <v>63602</v>
      </c>
      <c r="N337" s="263">
        <v>25670</v>
      </c>
      <c r="O337" s="263">
        <v>63463</v>
      </c>
      <c r="P337" s="263">
        <v>70614</v>
      </c>
      <c r="Q337" s="263">
        <v>91627</v>
      </c>
      <c r="R337" s="263">
        <v>42119</v>
      </c>
      <c r="S337" s="263">
        <v>104556</v>
      </c>
      <c r="T337" s="263">
        <v>84529</v>
      </c>
      <c r="U337" s="263">
        <v>77377</v>
      </c>
      <c r="V337" s="263">
        <v>58745</v>
      </c>
      <c r="W337" s="263">
        <v>47207</v>
      </c>
      <c r="X337" s="263">
        <v>61444</v>
      </c>
      <c r="Y337" s="263">
        <v>58403</v>
      </c>
      <c r="Z337" s="263">
        <v>39013</v>
      </c>
      <c r="AA337" s="263">
        <v>52969</v>
      </c>
      <c r="AB337" s="263">
        <v>93972</v>
      </c>
      <c r="AC337" s="263">
        <v>94350</v>
      </c>
      <c r="AD337" s="263">
        <v>28089</v>
      </c>
      <c r="AF337" s="262">
        <f t="shared" si="74"/>
        <v>104556</v>
      </c>
      <c r="AG337" s="262">
        <f t="shared" si="75"/>
        <v>1393</v>
      </c>
      <c r="AH337" s="199">
        <f t="shared" si="76"/>
        <v>1114.4000000000001</v>
      </c>
      <c r="AI337" s="209">
        <f t="shared" si="70"/>
        <v>0.98247853841074184</v>
      </c>
      <c r="AJ337" s="199">
        <f t="shared" si="77"/>
        <v>1044.75</v>
      </c>
      <c r="AK337" s="209">
        <f t="shared" si="71"/>
        <v>0.98357362976007046</v>
      </c>
      <c r="AM337" s="210" t="b">
        <f t="shared" si="78"/>
        <v>0</v>
      </c>
      <c r="AN337" s="210" t="b">
        <f t="shared" si="85"/>
        <v>0</v>
      </c>
      <c r="AO337" s="211">
        <f t="shared" si="79"/>
        <v>62</v>
      </c>
      <c r="AP337" s="222">
        <f t="shared" si="80"/>
        <v>74648</v>
      </c>
      <c r="AQ337" s="178">
        <v>308</v>
      </c>
      <c r="AR337" s="212">
        <v>0</v>
      </c>
      <c r="AS337" s="203">
        <f t="shared" si="72"/>
        <v>0</v>
      </c>
      <c r="AT337" s="178">
        <v>308</v>
      </c>
      <c r="AU337" s="217">
        <f t="shared" si="73"/>
        <v>1114.4000000000001</v>
      </c>
      <c r="AV337" s="217">
        <f t="shared" si="81"/>
        <v>0</v>
      </c>
      <c r="AW337" s="213">
        <v>0</v>
      </c>
      <c r="AY337" s="179"/>
      <c r="AZ337" s="214"/>
      <c r="BA337" s="232">
        <v>22048</v>
      </c>
      <c r="BB337" s="266">
        <f t="shared" si="82"/>
        <v>22048</v>
      </c>
      <c r="BC337" s="215">
        <f t="shared" si="83"/>
        <v>4189.12</v>
      </c>
      <c r="BD337" s="215">
        <f t="shared" si="84"/>
        <v>0</v>
      </c>
    </row>
    <row r="338" spans="1:56" s="181" customFormat="1" ht="18.75" customHeight="1">
      <c r="A338" s="178">
        <v>309</v>
      </c>
      <c r="B338" s="179" t="s">
        <v>246</v>
      </c>
      <c r="C338" s="178" t="s">
        <v>369</v>
      </c>
      <c r="D338" s="263">
        <v>1742</v>
      </c>
      <c r="E338" s="263">
        <v>88587</v>
      </c>
      <c r="F338" s="263">
        <v>100353</v>
      </c>
      <c r="G338" s="263">
        <v>77768</v>
      </c>
      <c r="H338" s="263">
        <v>1990</v>
      </c>
      <c r="I338" s="263">
        <v>123557</v>
      </c>
      <c r="J338" s="263">
        <v>53319</v>
      </c>
      <c r="K338" s="263">
        <v>92889</v>
      </c>
      <c r="L338" s="263">
        <v>97405</v>
      </c>
      <c r="M338" s="263">
        <v>48303</v>
      </c>
      <c r="N338" s="263">
        <v>36027</v>
      </c>
      <c r="O338" s="263">
        <v>93113</v>
      </c>
      <c r="P338" s="263">
        <v>95128</v>
      </c>
      <c r="Q338" s="263">
        <v>122019</v>
      </c>
      <c r="R338" s="263">
        <v>96753</v>
      </c>
      <c r="S338" s="263">
        <v>144350</v>
      </c>
      <c r="T338" s="263">
        <v>110812</v>
      </c>
      <c r="U338" s="263">
        <v>92853</v>
      </c>
      <c r="V338" s="263">
        <v>78229</v>
      </c>
      <c r="W338" s="263">
        <v>47207</v>
      </c>
      <c r="X338" s="263">
        <v>86415</v>
      </c>
      <c r="Y338" s="263">
        <v>47636</v>
      </c>
      <c r="Z338" s="263">
        <v>72176</v>
      </c>
      <c r="AA338" s="263">
        <v>56527</v>
      </c>
      <c r="AB338" s="263">
        <v>125130</v>
      </c>
      <c r="AC338" s="263">
        <v>125645</v>
      </c>
      <c r="AD338" s="263">
        <v>75817</v>
      </c>
      <c r="AF338" s="262">
        <f t="shared" si="74"/>
        <v>144350</v>
      </c>
      <c r="AG338" s="262">
        <f t="shared" si="75"/>
        <v>1742</v>
      </c>
      <c r="AH338" s="199">
        <f t="shared" si="76"/>
        <v>1393.6</v>
      </c>
      <c r="AI338" s="209">
        <f t="shared" si="70"/>
        <v>0.97114878993023213</v>
      </c>
      <c r="AJ338" s="199">
        <f t="shared" si="77"/>
        <v>1306.5</v>
      </c>
      <c r="AK338" s="209">
        <f t="shared" si="71"/>
        <v>0.97295199055959258</v>
      </c>
      <c r="AM338" s="210" t="b">
        <f t="shared" si="78"/>
        <v>0</v>
      </c>
      <c r="AN338" s="210" t="b">
        <f t="shared" si="85"/>
        <v>0</v>
      </c>
      <c r="AO338" s="211">
        <f t="shared" si="79"/>
        <v>62</v>
      </c>
      <c r="AP338" s="222">
        <f t="shared" si="80"/>
        <v>74648</v>
      </c>
      <c r="AQ338" s="178">
        <v>309</v>
      </c>
      <c r="AR338" s="212">
        <v>0</v>
      </c>
      <c r="AS338" s="203">
        <f t="shared" si="72"/>
        <v>0</v>
      </c>
      <c r="AT338" s="178">
        <v>309</v>
      </c>
      <c r="AU338" s="217">
        <f t="shared" si="73"/>
        <v>1393.6</v>
      </c>
      <c r="AV338" s="217">
        <f t="shared" si="81"/>
        <v>0</v>
      </c>
      <c r="AW338" s="213">
        <v>0</v>
      </c>
      <c r="AY338" s="179"/>
      <c r="AZ338" s="214"/>
      <c r="BA338" s="232">
        <v>36830</v>
      </c>
      <c r="BB338" s="266">
        <f t="shared" si="82"/>
        <v>36830</v>
      </c>
      <c r="BC338" s="215">
        <f t="shared" si="83"/>
        <v>6997.7</v>
      </c>
      <c r="BD338" s="215">
        <f t="shared" si="84"/>
        <v>0</v>
      </c>
    </row>
    <row r="339" spans="1:56" s="181" customFormat="1" ht="18.75" customHeight="1">
      <c r="A339" s="178">
        <v>310</v>
      </c>
      <c r="B339" s="179" t="s">
        <v>247</v>
      </c>
      <c r="C339" s="178" t="s">
        <v>369</v>
      </c>
      <c r="D339" s="263">
        <v>1742</v>
      </c>
      <c r="E339" s="263">
        <v>88587</v>
      </c>
      <c r="F339" s="263">
        <v>100353</v>
      </c>
      <c r="G339" s="263">
        <v>77768</v>
      </c>
      <c r="H339" s="263">
        <v>1990</v>
      </c>
      <c r="I339" s="263">
        <v>123557</v>
      </c>
      <c r="J339" s="263">
        <v>53319</v>
      </c>
      <c r="K339" s="263">
        <v>99132</v>
      </c>
      <c r="L339" s="263">
        <v>97405</v>
      </c>
      <c r="M339" s="263">
        <v>59996</v>
      </c>
      <c r="N339" s="263">
        <v>36027</v>
      </c>
      <c r="O339" s="263">
        <v>93113</v>
      </c>
      <c r="P339" s="263">
        <v>95128</v>
      </c>
      <c r="Q339" s="263">
        <v>122019</v>
      </c>
      <c r="R339" s="263">
        <v>96753</v>
      </c>
      <c r="S339" s="263">
        <v>144350</v>
      </c>
      <c r="T339" s="263">
        <v>110812</v>
      </c>
      <c r="U339" s="263">
        <v>92853</v>
      </c>
      <c r="V339" s="263">
        <v>78229</v>
      </c>
      <c r="W339" s="263">
        <v>51889</v>
      </c>
      <c r="X339" s="263">
        <v>86415</v>
      </c>
      <c r="Y339" s="263">
        <v>79587</v>
      </c>
      <c r="Z339" s="263">
        <v>72176</v>
      </c>
      <c r="AA339" s="263">
        <v>62508</v>
      </c>
      <c r="AB339" s="263">
        <v>124804</v>
      </c>
      <c r="AC339" s="263">
        <v>125645</v>
      </c>
      <c r="AD339" s="263">
        <v>76207</v>
      </c>
      <c r="AF339" s="262">
        <f t="shared" si="74"/>
        <v>144350</v>
      </c>
      <c r="AG339" s="262">
        <f t="shared" si="75"/>
        <v>1742</v>
      </c>
      <c r="AH339" s="199">
        <f t="shared" si="76"/>
        <v>1393.6</v>
      </c>
      <c r="AI339" s="209">
        <f t="shared" si="70"/>
        <v>0.97677178478565241</v>
      </c>
      <c r="AJ339" s="199">
        <f t="shared" si="77"/>
        <v>1306.5</v>
      </c>
      <c r="AK339" s="209">
        <f t="shared" si="71"/>
        <v>0.97822354823654911</v>
      </c>
      <c r="AM339" s="210" t="b">
        <f t="shared" si="78"/>
        <v>0</v>
      </c>
      <c r="AN339" s="210" t="b">
        <f t="shared" si="85"/>
        <v>0</v>
      </c>
      <c r="AO339" s="211">
        <f t="shared" si="79"/>
        <v>62</v>
      </c>
      <c r="AP339" s="222">
        <f t="shared" si="80"/>
        <v>74648</v>
      </c>
      <c r="AQ339" s="178">
        <v>310</v>
      </c>
      <c r="AR339" s="212">
        <v>0</v>
      </c>
      <c r="AS339" s="203">
        <f t="shared" si="72"/>
        <v>0</v>
      </c>
      <c r="AT339" s="178">
        <v>310</v>
      </c>
      <c r="AU339" s="217">
        <f t="shared" si="73"/>
        <v>1393.6</v>
      </c>
      <c r="AV339" s="217">
        <f t="shared" si="81"/>
        <v>0</v>
      </c>
      <c r="AW339" s="213">
        <v>0</v>
      </c>
      <c r="AY339" s="179"/>
      <c r="AZ339" s="214"/>
      <c r="BA339" s="232">
        <v>36830</v>
      </c>
      <c r="BB339" s="266">
        <f t="shared" si="82"/>
        <v>36830</v>
      </c>
      <c r="BC339" s="215">
        <f t="shared" si="83"/>
        <v>6997.7</v>
      </c>
      <c r="BD339" s="215">
        <f t="shared" si="84"/>
        <v>0</v>
      </c>
    </row>
    <row r="340" spans="1:56" s="181" customFormat="1" ht="18.75" customHeight="1">
      <c r="A340" s="178">
        <v>311</v>
      </c>
      <c r="B340" s="179" t="s">
        <v>248</v>
      </c>
      <c r="C340" s="178" t="s">
        <v>369</v>
      </c>
      <c r="D340" s="263">
        <v>1742</v>
      </c>
      <c r="E340" s="263">
        <v>88587</v>
      </c>
      <c r="F340" s="263">
        <v>100353</v>
      </c>
      <c r="G340" s="263">
        <v>77768</v>
      </c>
      <c r="H340" s="263">
        <v>1990</v>
      </c>
      <c r="I340" s="263">
        <v>123557</v>
      </c>
      <c r="J340" s="263">
        <v>53319</v>
      </c>
      <c r="K340" s="263">
        <v>92889</v>
      </c>
      <c r="L340" s="263">
        <v>97405</v>
      </c>
      <c r="M340" s="263">
        <v>77971</v>
      </c>
      <c r="N340" s="263">
        <v>36027</v>
      </c>
      <c r="O340" s="263">
        <v>93113</v>
      </c>
      <c r="P340" s="263">
        <v>95128</v>
      </c>
      <c r="Q340" s="263">
        <v>122019</v>
      </c>
      <c r="R340" s="263">
        <v>96753</v>
      </c>
      <c r="S340" s="263">
        <v>144350</v>
      </c>
      <c r="T340" s="263">
        <v>110812</v>
      </c>
      <c r="U340" s="263">
        <v>92853</v>
      </c>
      <c r="V340" s="263">
        <v>78229</v>
      </c>
      <c r="W340" s="263">
        <v>51889</v>
      </c>
      <c r="X340" s="263">
        <v>86415</v>
      </c>
      <c r="Y340" s="263">
        <v>79587</v>
      </c>
      <c r="Z340" s="263">
        <v>72176</v>
      </c>
      <c r="AA340" s="263">
        <v>68098</v>
      </c>
      <c r="AB340" s="263">
        <v>125572</v>
      </c>
      <c r="AC340" s="263">
        <v>125645</v>
      </c>
      <c r="AD340" s="263">
        <v>76728</v>
      </c>
      <c r="AF340" s="262">
        <f t="shared" si="74"/>
        <v>144350</v>
      </c>
      <c r="AG340" s="262">
        <f t="shared" si="75"/>
        <v>1742</v>
      </c>
      <c r="AH340" s="199">
        <f t="shared" si="76"/>
        <v>1393.6</v>
      </c>
      <c r="AI340" s="209">
        <f t="shared" si="70"/>
        <v>0.98212668812763715</v>
      </c>
      <c r="AJ340" s="199">
        <f t="shared" si="77"/>
        <v>1306.5</v>
      </c>
      <c r="AK340" s="209">
        <f t="shared" si="71"/>
        <v>0.98324377011965991</v>
      </c>
      <c r="AM340" s="210" t="b">
        <f t="shared" si="78"/>
        <v>0</v>
      </c>
      <c r="AN340" s="210" t="b">
        <f t="shared" si="85"/>
        <v>0</v>
      </c>
      <c r="AO340" s="211">
        <f t="shared" si="79"/>
        <v>62</v>
      </c>
      <c r="AP340" s="222">
        <f t="shared" si="80"/>
        <v>74648</v>
      </c>
      <c r="AQ340" s="178">
        <v>311</v>
      </c>
      <c r="AR340" s="212">
        <v>0</v>
      </c>
      <c r="AS340" s="203">
        <f t="shared" si="72"/>
        <v>0</v>
      </c>
      <c r="AT340" s="178">
        <v>311</v>
      </c>
      <c r="AU340" s="217">
        <f t="shared" si="73"/>
        <v>1393.6</v>
      </c>
      <c r="AV340" s="217">
        <f t="shared" si="81"/>
        <v>0</v>
      </c>
      <c r="AW340" s="213">
        <v>0</v>
      </c>
      <c r="AY340" s="179"/>
      <c r="AZ340" s="214"/>
      <c r="BA340" s="232">
        <v>36830</v>
      </c>
      <c r="BB340" s="266">
        <f t="shared" si="82"/>
        <v>36830</v>
      </c>
      <c r="BC340" s="215">
        <f t="shared" si="83"/>
        <v>6997.7</v>
      </c>
      <c r="BD340" s="215">
        <f t="shared" si="84"/>
        <v>0</v>
      </c>
    </row>
    <row r="341" spans="1:56" s="181" customFormat="1" ht="18.75" customHeight="1">
      <c r="A341" s="178">
        <v>312</v>
      </c>
      <c r="B341" s="179" t="s">
        <v>249</v>
      </c>
      <c r="C341" s="178" t="s">
        <v>369</v>
      </c>
      <c r="D341" s="263">
        <v>1742</v>
      </c>
      <c r="E341" s="263">
        <v>88587</v>
      </c>
      <c r="F341" s="263">
        <v>100353</v>
      </c>
      <c r="G341" s="263">
        <v>77768</v>
      </c>
      <c r="H341" s="263">
        <v>1990</v>
      </c>
      <c r="I341" s="263">
        <v>123557</v>
      </c>
      <c r="J341" s="263">
        <v>53319</v>
      </c>
      <c r="K341" s="263">
        <v>99132</v>
      </c>
      <c r="L341" s="263">
        <v>97405</v>
      </c>
      <c r="M341" s="263">
        <v>74905</v>
      </c>
      <c r="N341" s="263">
        <v>36027</v>
      </c>
      <c r="O341" s="263">
        <v>93113</v>
      </c>
      <c r="P341" s="263">
        <v>95128</v>
      </c>
      <c r="Q341" s="263">
        <v>122019</v>
      </c>
      <c r="R341" s="263">
        <v>96753</v>
      </c>
      <c r="S341" s="263">
        <v>144350</v>
      </c>
      <c r="T341" s="263">
        <v>110812</v>
      </c>
      <c r="U341" s="263">
        <v>92853</v>
      </c>
      <c r="V341" s="263">
        <v>78229</v>
      </c>
      <c r="W341" s="263">
        <v>51889</v>
      </c>
      <c r="X341" s="263">
        <v>86415</v>
      </c>
      <c r="Y341" s="263">
        <v>79587</v>
      </c>
      <c r="Z341" s="263">
        <v>72176</v>
      </c>
      <c r="AA341" s="263">
        <v>66902</v>
      </c>
      <c r="AB341" s="263">
        <v>125404</v>
      </c>
      <c r="AC341" s="263">
        <v>125645</v>
      </c>
      <c r="AD341" s="263">
        <v>70225</v>
      </c>
      <c r="AF341" s="262">
        <f t="shared" si="74"/>
        <v>144350</v>
      </c>
      <c r="AG341" s="262">
        <f t="shared" si="75"/>
        <v>1742</v>
      </c>
      <c r="AH341" s="199">
        <f t="shared" si="76"/>
        <v>1393.6</v>
      </c>
      <c r="AI341" s="209">
        <f t="shared" si="70"/>
        <v>0.98139510046058342</v>
      </c>
      <c r="AJ341" s="199">
        <f t="shared" si="77"/>
        <v>1306.5</v>
      </c>
      <c r="AK341" s="209">
        <f t="shared" si="71"/>
        <v>0.98255790668179699</v>
      </c>
      <c r="AM341" s="210" t="b">
        <f t="shared" si="78"/>
        <v>0</v>
      </c>
      <c r="AN341" s="210" t="b">
        <f t="shared" si="85"/>
        <v>0</v>
      </c>
      <c r="AO341" s="211">
        <f t="shared" si="79"/>
        <v>62</v>
      </c>
      <c r="AP341" s="222">
        <f t="shared" si="80"/>
        <v>74648</v>
      </c>
      <c r="AQ341" s="178">
        <v>312</v>
      </c>
      <c r="AR341" s="212">
        <v>0</v>
      </c>
      <c r="AS341" s="203">
        <f t="shared" si="72"/>
        <v>0</v>
      </c>
      <c r="AT341" s="178">
        <v>312</v>
      </c>
      <c r="AU341" s="217">
        <f t="shared" si="73"/>
        <v>1393.6</v>
      </c>
      <c r="AV341" s="217">
        <f t="shared" si="81"/>
        <v>0</v>
      </c>
      <c r="AW341" s="213">
        <v>0</v>
      </c>
      <c r="AY341" s="179"/>
      <c r="AZ341" s="214"/>
      <c r="BA341" s="232">
        <v>36830</v>
      </c>
      <c r="BB341" s="266">
        <f t="shared" si="82"/>
        <v>36830</v>
      </c>
      <c r="BC341" s="215">
        <f t="shared" si="83"/>
        <v>6997.7</v>
      </c>
      <c r="BD341" s="215">
        <f t="shared" si="84"/>
        <v>0</v>
      </c>
    </row>
    <row r="342" spans="1:56" s="181" customFormat="1" ht="18.75" customHeight="1">
      <c r="A342" s="178">
        <v>313</v>
      </c>
      <c r="B342" s="179" t="s">
        <v>250</v>
      </c>
      <c r="C342" s="178" t="s">
        <v>369</v>
      </c>
      <c r="D342" s="263">
        <v>2612</v>
      </c>
      <c r="E342" s="263">
        <v>143101</v>
      </c>
      <c r="F342" s="263">
        <v>97442</v>
      </c>
      <c r="G342" s="263">
        <v>93470</v>
      </c>
      <c r="H342" s="263">
        <v>2986</v>
      </c>
      <c r="I342" s="263">
        <v>158208</v>
      </c>
      <c r="J342" s="263">
        <v>67624</v>
      </c>
      <c r="K342" s="263">
        <v>139334</v>
      </c>
      <c r="L342" s="263">
        <v>104036</v>
      </c>
      <c r="M342" s="263">
        <v>73110</v>
      </c>
      <c r="N342" s="263">
        <v>57449</v>
      </c>
      <c r="O342" s="263">
        <v>122243</v>
      </c>
      <c r="P342" s="263">
        <v>122243</v>
      </c>
      <c r="Q342" s="263">
        <v>156237</v>
      </c>
      <c r="R342" s="263">
        <v>127340</v>
      </c>
      <c r="S342" s="263">
        <v>175822</v>
      </c>
      <c r="T342" s="263">
        <v>122177</v>
      </c>
      <c r="U342" s="263">
        <v>116066</v>
      </c>
      <c r="V342" s="263">
        <v>100167</v>
      </c>
      <c r="W342" s="263">
        <v>73996</v>
      </c>
      <c r="X342" s="263">
        <v>106299</v>
      </c>
      <c r="Y342" s="263">
        <v>95739</v>
      </c>
      <c r="Z342" s="263">
        <v>113139</v>
      </c>
      <c r="AA342" s="263">
        <v>90728</v>
      </c>
      <c r="AB342" s="263">
        <v>160358</v>
      </c>
      <c r="AC342" s="263">
        <v>160881</v>
      </c>
      <c r="AD342" s="263">
        <v>85830</v>
      </c>
      <c r="AF342" s="262">
        <f t="shared" si="74"/>
        <v>175822</v>
      </c>
      <c r="AG342" s="262">
        <f t="shared" si="75"/>
        <v>2612</v>
      </c>
      <c r="AH342" s="199">
        <f t="shared" si="76"/>
        <v>2089.6</v>
      </c>
      <c r="AI342" s="209">
        <f t="shared" si="70"/>
        <v>0.97141841061414302</v>
      </c>
      <c r="AJ342" s="199">
        <f t="shared" si="77"/>
        <v>1959</v>
      </c>
      <c r="AK342" s="209">
        <f t="shared" si="71"/>
        <v>0.97320475995075917</v>
      </c>
      <c r="AM342" s="210" t="b">
        <f t="shared" si="78"/>
        <v>0</v>
      </c>
      <c r="AN342" s="210" t="b">
        <f t="shared" si="85"/>
        <v>0</v>
      </c>
      <c r="AO342" s="211">
        <f t="shared" si="79"/>
        <v>62</v>
      </c>
      <c r="AP342" s="222">
        <f t="shared" si="80"/>
        <v>74648</v>
      </c>
      <c r="AQ342" s="178">
        <v>313</v>
      </c>
      <c r="AR342" s="212">
        <v>0</v>
      </c>
      <c r="AS342" s="203">
        <f t="shared" si="72"/>
        <v>0</v>
      </c>
      <c r="AT342" s="178">
        <v>313</v>
      </c>
      <c r="AU342" s="217">
        <f t="shared" si="73"/>
        <v>2089.6</v>
      </c>
      <c r="AV342" s="217">
        <f t="shared" si="81"/>
        <v>0</v>
      </c>
      <c r="AW342" s="213">
        <v>0</v>
      </c>
      <c r="AY342" s="179"/>
      <c r="AZ342" s="214"/>
      <c r="BA342" s="232">
        <v>56218</v>
      </c>
      <c r="BB342" s="266">
        <f t="shared" si="82"/>
        <v>56218</v>
      </c>
      <c r="BC342" s="215">
        <f t="shared" si="83"/>
        <v>10681.42</v>
      </c>
      <c r="BD342" s="215">
        <f t="shared" si="84"/>
        <v>0</v>
      </c>
    </row>
    <row r="343" spans="1:56" s="181" customFormat="1" ht="18.75" customHeight="1">
      <c r="A343" s="178">
        <v>314</v>
      </c>
      <c r="B343" s="179" t="s">
        <v>251</v>
      </c>
      <c r="C343" s="178" t="s">
        <v>369</v>
      </c>
      <c r="D343" s="263">
        <v>2612</v>
      </c>
      <c r="E343" s="263">
        <v>143101</v>
      </c>
      <c r="F343" s="263">
        <v>97442</v>
      </c>
      <c r="G343" s="263">
        <v>93470</v>
      </c>
      <c r="H343" s="263">
        <v>2986</v>
      </c>
      <c r="I343" s="263">
        <v>158208</v>
      </c>
      <c r="J343" s="263">
        <v>67624</v>
      </c>
      <c r="K343" s="263">
        <v>148698</v>
      </c>
      <c r="L343" s="263">
        <v>104036</v>
      </c>
      <c r="M343" s="263">
        <v>91687</v>
      </c>
      <c r="N343" s="263">
        <v>57449</v>
      </c>
      <c r="O343" s="263">
        <v>122243</v>
      </c>
      <c r="P343" s="263">
        <v>122243</v>
      </c>
      <c r="Q343" s="263">
        <v>156237</v>
      </c>
      <c r="R343" s="263">
        <v>127340</v>
      </c>
      <c r="S343" s="263">
        <v>175822</v>
      </c>
      <c r="T343" s="263">
        <v>122177</v>
      </c>
      <c r="U343" s="263">
        <v>116066</v>
      </c>
      <c r="V343" s="263">
        <v>100167</v>
      </c>
      <c r="W343" s="263">
        <v>73996</v>
      </c>
      <c r="X343" s="263">
        <v>106299</v>
      </c>
      <c r="Y343" s="263">
        <v>95739</v>
      </c>
      <c r="Z343" s="263">
        <v>113139</v>
      </c>
      <c r="AA343" s="263">
        <v>97974</v>
      </c>
      <c r="AB343" s="263">
        <v>160386</v>
      </c>
      <c r="AC343" s="263">
        <v>160881</v>
      </c>
      <c r="AD343" s="263">
        <v>85960</v>
      </c>
      <c r="AF343" s="262">
        <f t="shared" si="74"/>
        <v>175822</v>
      </c>
      <c r="AG343" s="262">
        <f t="shared" si="75"/>
        <v>2612</v>
      </c>
      <c r="AH343" s="199">
        <f t="shared" si="76"/>
        <v>2089.6</v>
      </c>
      <c r="AI343" s="209">
        <f t="shared" si="70"/>
        <v>0.9772094190016033</v>
      </c>
      <c r="AJ343" s="199">
        <f t="shared" si="77"/>
        <v>1959</v>
      </c>
      <c r="AK343" s="209">
        <f t="shared" si="71"/>
        <v>0.97863383031400308</v>
      </c>
      <c r="AM343" s="210" t="b">
        <f t="shared" si="78"/>
        <v>0</v>
      </c>
      <c r="AN343" s="210" t="b">
        <f t="shared" si="85"/>
        <v>0</v>
      </c>
      <c r="AO343" s="211">
        <f t="shared" si="79"/>
        <v>62</v>
      </c>
      <c r="AP343" s="222">
        <f t="shared" si="80"/>
        <v>74648</v>
      </c>
      <c r="AQ343" s="178">
        <v>314</v>
      </c>
      <c r="AR343" s="212">
        <v>0</v>
      </c>
      <c r="AS343" s="203">
        <f t="shared" si="72"/>
        <v>0</v>
      </c>
      <c r="AT343" s="178">
        <v>314</v>
      </c>
      <c r="AU343" s="217">
        <f t="shared" si="73"/>
        <v>2089.6</v>
      </c>
      <c r="AV343" s="217">
        <f t="shared" si="81"/>
        <v>0</v>
      </c>
      <c r="AW343" s="213">
        <v>0</v>
      </c>
      <c r="AY343" s="179"/>
      <c r="AZ343" s="214"/>
      <c r="BA343" s="232">
        <v>56218</v>
      </c>
      <c r="BB343" s="266">
        <f t="shared" si="82"/>
        <v>56218</v>
      </c>
      <c r="BC343" s="215">
        <f t="shared" si="83"/>
        <v>10681.42</v>
      </c>
      <c r="BD343" s="215">
        <f t="shared" si="84"/>
        <v>0</v>
      </c>
    </row>
    <row r="344" spans="1:56" s="181" customFormat="1" ht="18.75" customHeight="1">
      <c r="A344" s="178">
        <v>315</v>
      </c>
      <c r="B344" s="179" t="s">
        <v>252</v>
      </c>
      <c r="C344" s="178" t="s">
        <v>369</v>
      </c>
      <c r="D344" s="263">
        <v>2612</v>
      </c>
      <c r="E344" s="263">
        <v>143101</v>
      </c>
      <c r="F344" s="263">
        <v>97442</v>
      </c>
      <c r="G344" s="263">
        <v>93470</v>
      </c>
      <c r="H344" s="263">
        <v>2986</v>
      </c>
      <c r="I344" s="263">
        <v>158208</v>
      </c>
      <c r="J344" s="263">
        <v>67624</v>
      </c>
      <c r="K344" s="263">
        <v>139334</v>
      </c>
      <c r="L344" s="263">
        <v>104036</v>
      </c>
      <c r="M344" s="263">
        <v>152885</v>
      </c>
      <c r="N344" s="263">
        <v>57449</v>
      </c>
      <c r="O344" s="263">
        <v>122243</v>
      </c>
      <c r="P344" s="263">
        <v>122243</v>
      </c>
      <c r="Q344" s="263">
        <v>156237</v>
      </c>
      <c r="R344" s="263">
        <v>127340</v>
      </c>
      <c r="S344" s="263">
        <v>175822</v>
      </c>
      <c r="T344" s="263">
        <v>198752</v>
      </c>
      <c r="U344" s="263">
        <v>116066</v>
      </c>
      <c r="V344" s="263">
        <v>100167</v>
      </c>
      <c r="W344" s="263">
        <v>73996</v>
      </c>
      <c r="X344" s="263">
        <v>106299</v>
      </c>
      <c r="Y344" s="263">
        <v>95739</v>
      </c>
      <c r="Z344" s="263">
        <v>113139</v>
      </c>
      <c r="AA344" s="263">
        <v>97974</v>
      </c>
      <c r="AB344" s="263">
        <v>160255</v>
      </c>
      <c r="AC344" s="263">
        <v>160881</v>
      </c>
      <c r="AD344" s="263">
        <v>85570</v>
      </c>
      <c r="AF344" s="262">
        <f t="shared" si="74"/>
        <v>198752</v>
      </c>
      <c r="AG344" s="262">
        <f t="shared" si="75"/>
        <v>2612</v>
      </c>
      <c r="AH344" s="199">
        <f t="shared" si="76"/>
        <v>2089.6</v>
      </c>
      <c r="AI344" s="209">
        <f t="shared" si="70"/>
        <v>0.98633221048500508</v>
      </c>
      <c r="AJ344" s="199">
        <f t="shared" si="77"/>
        <v>1959</v>
      </c>
      <c r="AK344" s="209">
        <f t="shared" si="71"/>
        <v>0.9871864473296923</v>
      </c>
      <c r="AM344" s="210" t="b">
        <f t="shared" si="78"/>
        <v>0</v>
      </c>
      <c r="AN344" s="210" t="b">
        <f t="shared" si="85"/>
        <v>0</v>
      </c>
      <c r="AO344" s="211">
        <f t="shared" si="79"/>
        <v>62</v>
      </c>
      <c r="AP344" s="222">
        <f t="shared" si="80"/>
        <v>74648</v>
      </c>
      <c r="AQ344" s="178">
        <v>315</v>
      </c>
      <c r="AR344" s="212">
        <v>0</v>
      </c>
      <c r="AS344" s="203">
        <f t="shared" si="72"/>
        <v>0</v>
      </c>
      <c r="AT344" s="178">
        <v>315</v>
      </c>
      <c r="AU344" s="217">
        <f t="shared" si="73"/>
        <v>2089.6</v>
      </c>
      <c r="AV344" s="217">
        <f t="shared" si="81"/>
        <v>0</v>
      </c>
      <c r="AW344" s="213">
        <v>0</v>
      </c>
      <c r="AY344" s="179"/>
      <c r="AZ344" s="214" t="s">
        <v>743</v>
      </c>
      <c r="BA344" s="232">
        <v>56218</v>
      </c>
      <c r="BB344" s="266">
        <f t="shared" si="82"/>
        <v>56218</v>
      </c>
      <c r="BC344" s="215">
        <f t="shared" si="83"/>
        <v>10681.42</v>
      </c>
      <c r="BD344" s="215">
        <f t="shared" si="84"/>
        <v>0</v>
      </c>
    </row>
    <row r="345" spans="1:56" s="181" customFormat="1" ht="18.75" customHeight="1">
      <c r="A345" s="178">
        <v>316</v>
      </c>
      <c r="B345" s="179" t="s">
        <v>253</v>
      </c>
      <c r="C345" s="178" t="s">
        <v>369</v>
      </c>
      <c r="D345" s="263">
        <v>2612</v>
      </c>
      <c r="E345" s="263">
        <v>143101</v>
      </c>
      <c r="F345" s="263">
        <v>97442</v>
      </c>
      <c r="G345" s="263">
        <v>93470</v>
      </c>
      <c r="H345" s="263">
        <v>2986</v>
      </c>
      <c r="I345" s="263">
        <v>158208</v>
      </c>
      <c r="J345" s="263">
        <v>67624</v>
      </c>
      <c r="K345" s="263">
        <v>148698</v>
      </c>
      <c r="L345" s="263">
        <v>104036</v>
      </c>
      <c r="M345" s="263">
        <v>125566</v>
      </c>
      <c r="N345" s="263">
        <v>57449</v>
      </c>
      <c r="O345" s="263">
        <v>122243</v>
      </c>
      <c r="P345" s="263">
        <v>122243</v>
      </c>
      <c r="Q345" s="263">
        <v>156237</v>
      </c>
      <c r="R345" s="263">
        <v>127340</v>
      </c>
      <c r="S345" s="263">
        <v>175822</v>
      </c>
      <c r="T345" s="263">
        <v>163236</v>
      </c>
      <c r="U345" s="263">
        <v>116066</v>
      </c>
      <c r="V345" s="263">
        <v>100167</v>
      </c>
      <c r="W345" s="263">
        <v>73996</v>
      </c>
      <c r="X345" s="263">
        <v>106299</v>
      </c>
      <c r="Y345" s="263">
        <v>95739</v>
      </c>
      <c r="Z345" s="263">
        <v>113139</v>
      </c>
      <c r="AA345" s="263">
        <v>97974</v>
      </c>
      <c r="AB345" s="263">
        <v>160373</v>
      </c>
      <c r="AC345" s="263">
        <v>160881</v>
      </c>
      <c r="AD345" s="263">
        <v>86481</v>
      </c>
      <c r="AF345" s="262">
        <f t="shared" si="74"/>
        <v>175822</v>
      </c>
      <c r="AG345" s="262">
        <f t="shared" si="75"/>
        <v>2612</v>
      </c>
      <c r="AH345" s="199">
        <f t="shared" si="76"/>
        <v>2089.6</v>
      </c>
      <c r="AI345" s="209">
        <f t="shared" si="70"/>
        <v>0.98335855247439596</v>
      </c>
      <c r="AJ345" s="199">
        <f t="shared" si="77"/>
        <v>1959</v>
      </c>
      <c r="AK345" s="209">
        <f t="shared" si="71"/>
        <v>0.98439864294474622</v>
      </c>
      <c r="AM345" s="210" t="b">
        <f t="shared" si="78"/>
        <v>0</v>
      </c>
      <c r="AN345" s="210" t="b">
        <f t="shared" si="85"/>
        <v>0</v>
      </c>
      <c r="AO345" s="211">
        <f t="shared" si="79"/>
        <v>62</v>
      </c>
      <c r="AP345" s="222">
        <f t="shared" si="80"/>
        <v>74648</v>
      </c>
      <c r="AQ345" s="178">
        <v>316</v>
      </c>
      <c r="AR345" s="212">
        <v>0</v>
      </c>
      <c r="AS345" s="203">
        <f t="shared" si="72"/>
        <v>0</v>
      </c>
      <c r="AT345" s="178">
        <v>316</v>
      </c>
      <c r="AU345" s="217">
        <f t="shared" si="73"/>
        <v>2089.6</v>
      </c>
      <c r="AV345" s="217">
        <f t="shared" si="81"/>
        <v>0</v>
      </c>
      <c r="AW345" s="213">
        <v>0</v>
      </c>
      <c r="AY345" s="179"/>
      <c r="AZ345" s="214"/>
      <c r="BA345" s="232">
        <v>56218</v>
      </c>
      <c r="BB345" s="266">
        <f t="shared" si="82"/>
        <v>56218</v>
      </c>
      <c r="BC345" s="215">
        <f t="shared" si="83"/>
        <v>10681.42</v>
      </c>
      <c r="BD345" s="215">
        <f t="shared" si="84"/>
        <v>0</v>
      </c>
    </row>
    <row r="346" spans="1:56" s="181" customFormat="1" ht="18.75" customHeight="1">
      <c r="A346" s="178">
        <v>317</v>
      </c>
      <c r="B346" s="179" t="s">
        <v>254</v>
      </c>
      <c r="C346" s="178" t="s">
        <v>369</v>
      </c>
      <c r="D346" s="263">
        <v>6020</v>
      </c>
      <c r="E346" s="263">
        <v>613295</v>
      </c>
      <c r="F346" s="263">
        <v>120745</v>
      </c>
      <c r="G346" s="263">
        <v>358926</v>
      </c>
      <c r="H346" s="263">
        <v>6878</v>
      </c>
      <c r="I346" s="263">
        <v>314508</v>
      </c>
      <c r="J346" s="263">
        <v>110539</v>
      </c>
      <c r="K346" s="263">
        <v>798852</v>
      </c>
      <c r="L346" s="263">
        <v>193768</v>
      </c>
      <c r="M346" s="263">
        <v>197800</v>
      </c>
      <c r="N346" s="263">
        <v>190315</v>
      </c>
      <c r="O346" s="263">
        <v>192468</v>
      </c>
      <c r="P346" s="263">
        <v>225499</v>
      </c>
      <c r="Q346" s="263">
        <v>310589</v>
      </c>
      <c r="R346" s="263">
        <v>252808</v>
      </c>
      <c r="S346" s="263">
        <v>261912</v>
      </c>
      <c r="T346" s="263">
        <v>257139</v>
      </c>
      <c r="U346" s="263">
        <v>251476</v>
      </c>
      <c r="V346" s="263">
        <v>199126</v>
      </c>
      <c r="W346" s="263">
        <v>116911</v>
      </c>
      <c r="X346" s="263">
        <v>207351</v>
      </c>
      <c r="Y346" s="263">
        <v>186681</v>
      </c>
      <c r="Z346" s="263">
        <v>136547</v>
      </c>
      <c r="AA346" s="263">
        <v>201820</v>
      </c>
      <c r="AB346" s="263">
        <v>317455</v>
      </c>
      <c r="AC346" s="263">
        <v>319820</v>
      </c>
      <c r="AD346" s="263">
        <v>208073</v>
      </c>
      <c r="AF346" s="262">
        <f t="shared" si="74"/>
        <v>798852</v>
      </c>
      <c r="AG346" s="262">
        <f t="shared" si="75"/>
        <v>6020</v>
      </c>
      <c r="AH346" s="199">
        <f t="shared" si="76"/>
        <v>4816</v>
      </c>
      <c r="AI346" s="209">
        <f t="shared" si="70"/>
        <v>0.97565217391304349</v>
      </c>
      <c r="AJ346" s="199">
        <f t="shared" si="77"/>
        <v>4515</v>
      </c>
      <c r="AK346" s="209">
        <f t="shared" si="71"/>
        <v>0.97717391304347823</v>
      </c>
      <c r="AM346" s="210" t="b">
        <f t="shared" si="78"/>
        <v>0</v>
      </c>
      <c r="AN346" s="210" t="b">
        <f t="shared" si="85"/>
        <v>0</v>
      </c>
      <c r="AO346" s="211">
        <f t="shared" si="79"/>
        <v>62</v>
      </c>
      <c r="AP346" s="222">
        <f t="shared" si="80"/>
        <v>74648</v>
      </c>
      <c r="AQ346" s="178">
        <v>317</v>
      </c>
      <c r="AR346" s="212">
        <v>0</v>
      </c>
      <c r="AS346" s="203">
        <f t="shared" si="72"/>
        <v>0</v>
      </c>
      <c r="AT346" s="178">
        <v>317</v>
      </c>
      <c r="AU346" s="217">
        <f t="shared" si="73"/>
        <v>4816</v>
      </c>
      <c r="AV346" s="217">
        <f t="shared" si="81"/>
        <v>0</v>
      </c>
      <c r="AW346" s="213">
        <v>0</v>
      </c>
      <c r="AY346" s="179"/>
      <c r="AZ346" s="214"/>
      <c r="BA346" s="232">
        <v>174100</v>
      </c>
      <c r="BB346" s="266">
        <f t="shared" si="82"/>
        <v>174100</v>
      </c>
      <c r="BC346" s="215">
        <f t="shared" si="83"/>
        <v>33079</v>
      </c>
      <c r="BD346" s="215">
        <f t="shared" si="84"/>
        <v>0</v>
      </c>
    </row>
    <row r="347" spans="1:56" s="181" customFormat="1" ht="18.75" customHeight="1">
      <c r="A347" s="178">
        <v>318</v>
      </c>
      <c r="B347" s="179" t="s">
        <v>255</v>
      </c>
      <c r="C347" s="178" t="s">
        <v>369</v>
      </c>
      <c r="D347" s="263">
        <v>6020</v>
      </c>
      <c r="E347" s="263">
        <v>613295</v>
      </c>
      <c r="F347" s="263">
        <v>120745</v>
      </c>
      <c r="G347" s="263">
        <v>358926</v>
      </c>
      <c r="H347" s="263">
        <v>6878</v>
      </c>
      <c r="I347" s="263">
        <v>314508</v>
      </c>
      <c r="J347" s="263">
        <v>110539</v>
      </c>
      <c r="K347" s="263">
        <v>852534</v>
      </c>
      <c r="L347" s="263">
        <v>193768</v>
      </c>
      <c r="M347" s="263">
        <v>426091</v>
      </c>
      <c r="N347" s="263">
        <v>190315</v>
      </c>
      <c r="O347" s="263">
        <v>192468</v>
      </c>
      <c r="P347" s="263">
        <v>225499</v>
      </c>
      <c r="Q347" s="263">
        <v>310589</v>
      </c>
      <c r="R347" s="263">
        <v>252808</v>
      </c>
      <c r="S347" s="263">
        <v>261912</v>
      </c>
      <c r="T347" s="263">
        <v>511309</v>
      </c>
      <c r="U347" s="263">
        <v>251476</v>
      </c>
      <c r="V347" s="263">
        <v>199126</v>
      </c>
      <c r="W347" s="263">
        <v>116911</v>
      </c>
      <c r="X347" s="263">
        <v>207351</v>
      </c>
      <c r="Y347" s="263">
        <v>186681</v>
      </c>
      <c r="Z347" s="263">
        <v>136547</v>
      </c>
      <c r="AA347" s="263">
        <v>203968</v>
      </c>
      <c r="AB347" s="263">
        <v>319601</v>
      </c>
      <c r="AC347" s="263">
        <v>319820</v>
      </c>
      <c r="AD347" s="263">
        <v>210674</v>
      </c>
      <c r="AF347" s="262">
        <f t="shared" si="74"/>
        <v>852534</v>
      </c>
      <c r="AG347" s="262">
        <f t="shared" si="75"/>
        <v>6020</v>
      </c>
      <c r="AH347" s="199">
        <f t="shared" si="76"/>
        <v>4816</v>
      </c>
      <c r="AI347" s="209">
        <f t="shared" si="70"/>
        <v>0.98869725011793252</v>
      </c>
      <c r="AJ347" s="199">
        <f t="shared" si="77"/>
        <v>4515</v>
      </c>
      <c r="AK347" s="209">
        <f t="shared" si="71"/>
        <v>0.98940367198556178</v>
      </c>
      <c r="AM347" s="210" t="b">
        <f t="shared" si="78"/>
        <v>0</v>
      </c>
      <c r="AN347" s="210" t="b">
        <f t="shared" si="85"/>
        <v>0</v>
      </c>
      <c r="AO347" s="211">
        <f t="shared" si="79"/>
        <v>62</v>
      </c>
      <c r="AP347" s="222">
        <f t="shared" si="80"/>
        <v>74648</v>
      </c>
      <c r="AQ347" s="178">
        <v>318</v>
      </c>
      <c r="AR347" s="212">
        <v>0</v>
      </c>
      <c r="AS347" s="203">
        <f t="shared" si="72"/>
        <v>0</v>
      </c>
      <c r="AT347" s="178">
        <v>318</v>
      </c>
      <c r="AU347" s="217">
        <f t="shared" si="73"/>
        <v>4816</v>
      </c>
      <c r="AV347" s="217">
        <f t="shared" si="81"/>
        <v>0</v>
      </c>
      <c r="AW347" s="213">
        <v>0</v>
      </c>
      <c r="AY347" s="179"/>
      <c r="AZ347" s="214"/>
      <c r="BA347" s="232">
        <v>174100</v>
      </c>
      <c r="BB347" s="266">
        <f t="shared" si="82"/>
        <v>174100</v>
      </c>
      <c r="BC347" s="215">
        <f t="shared" si="83"/>
        <v>33079</v>
      </c>
      <c r="BD347" s="215">
        <f t="shared" si="84"/>
        <v>0</v>
      </c>
    </row>
    <row r="348" spans="1:56" s="181" customFormat="1" ht="18.75" customHeight="1">
      <c r="A348" s="178">
        <v>319</v>
      </c>
      <c r="B348" s="179" t="s">
        <v>256</v>
      </c>
      <c r="C348" s="178" t="s">
        <v>369</v>
      </c>
      <c r="D348" s="263">
        <v>6020</v>
      </c>
      <c r="E348" s="263">
        <v>613295</v>
      </c>
      <c r="F348" s="263">
        <v>120745</v>
      </c>
      <c r="G348" s="263">
        <v>358926</v>
      </c>
      <c r="H348" s="263">
        <v>6878</v>
      </c>
      <c r="I348" s="263">
        <v>314508</v>
      </c>
      <c r="J348" s="263">
        <v>110539</v>
      </c>
      <c r="K348" s="263">
        <v>798852</v>
      </c>
      <c r="L348" s="263">
        <v>193768</v>
      </c>
      <c r="M348" s="263">
        <v>214520</v>
      </c>
      <c r="N348" s="263">
        <v>190315</v>
      </c>
      <c r="O348" s="263">
        <v>192468</v>
      </c>
      <c r="P348" s="263">
        <v>225499</v>
      </c>
      <c r="Q348" s="263">
        <v>310589</v>
      </c>
      <c r="R348" s="263">
        <v>252808</v>
      </c>
      <c r="S348" s="263">
        <v>261912</v>
      </c>
      <c r="T348" s="263">
        <v>278876</v>
      </c>
      <c r="U348" s="263">
        <v>251476</v>
      </c>
      <c r="V348" s="263">
        <v>199126</v>
      </c>
      <c r="W348" s="263">
        <v>116911</v>
      </c>
      <c r="X348" s="263">
        <v>207351</v>
      </c>
      <c r="Y348" s="263">
        <v>186681</v>
      </c>
      <c r="Z348" s="263">
        <v>136547</v>
      </c>
      <c r="AA348" s="263">
        <v>203968</v>
      </c>
      <c r="AB348" s="263">
        <v>318079</v>
      </c>
      <c r="AC348" s="263">
        <v>319820</v>
      </c>
      <c r="AD348" s="263">
        <v>211324</v>
      </c>
      <c r="AF348" s="262">
        <f t="shared" si="74"/>
        <v>798852</v>
      </c>
      <c r="AG348" s="262">
        <f t="shared" si="75"/>
        <v>6020</v>
      </c>
      <c r="AH348" s="199">
        <f t="shared" si="76"/>
        <v>4816</v>
      </c>
      <c r="AI348" s="209">
        <f t="shared" si="70"/>
        <v>0.97754987879917954</v>
      </c>
      <c r="AJ348" s="199">
        <f t="shared" si="77"/>
        <v>4515</v>
      </c>
      <c r="AK348" s="209">
        <f t="shared" si="71"/>
        <v>0.97895301137423085</v>
      </c>
      <c r="AM348" s="210" t="b">
        <f t="shared" si="78"/>
        <v>0</v>
      </c>
      <c r="AN348" s="210" t="b">
        <f t="shared" si="85"/>
        <v>0</v>
      </c>
      <c r="AO348" s="211">
        <f t="shared" si="79"/>
        <v>62</v>
      </c>
      <c r="AP348" s="222">
        <f t="shared" si="80"/>
        <v>74648</v>
      </c>
      <c r="AQ348" s="178">
        <v>319</v>
      </c>
      <c r="AR348" s="212">
        <v>0</v>
      </c>
      <c r="AS348" s="203">
        <f t="shared" si="72"/>
        <v>0</v>
      </c>
      <c r="AT348" s="178">
        <v>319</v>
      </c>
      <c r="AU348" s="217">
        <f t="shared" si="73"/>
        <v>4816</v>
      </c>
      <c r="AV348" s="217">
        <f t="shared" si="81"/>
        <v>0</v>
      </c>
      <c r="AW348" s="213">
        <v>0</v>
      </c>
      <c r="AY348" s="179"/>
      <c r="AZ348" s="214"/>
      <c r="BA348" s="232">
        <v>174100</v>
      </c>
      <c r="BB348" s="266">
        <f t="shared" si="82"/>
        <v>174100</v>
      </c>
      <c r="BC348" s="215">
        <f t="shared" si="83"/>
        <v>33079</v>
      </c>
      <c r="BD348" s="215">
        <f t="shared" si="84"/>
        <v>0</v>
      </c>
    </row>
    <row r="349" spans="1:56" s="181" customFormat="1" ht="18.75" customHeight="1">
      <c r="A349" s="178">
        <v>320</v>
      </c>
      <c r="B349" s="179" t="s">
        <v>257</v>
      </c>
      <c r="C349" s="178" t="s">
        <v>369</v>
      </c>
      <c r="D349" s="263">
        <v>6020</v>
      </c>
      <c r="E349" s="263">
        <v>613295</v>
      </c>
      <c r="F349" s="263">
        <v>120745</v>
      </c>
      <c r="G349" s="263">
        <v>358926</v>
      </c>
      <c r="H349" s="263">
        <v>6878</v>
      </c>
      <c r="I349" s="263">
        <v>314508</v>
      </c>
      <c r="J349" s="263">
        <v>110539</v>
      </c>
      <c r="K349" s="263">
        <v>852534</v>
      </c>
      <c r="L349" s="263">
        <v>193768</v>
      </c>
      <c r="M349" s="263">
        <v>393306</v>
      </c>
      <c r="N349" s="263">
        <v>190315</v>
      </c>
      <c r="O349" s="263">
        <v>192468</v>
      </c>
      <c r="P349" s="263">
        <v>225499</v>
      </c>
      <c r="Q349" s="263">
        <v>310589</v>
      </c>
      <c r="R349" s="263">
        <v>252808</v>
      </c>
      <c r="S349" s="263">
        <v>261912</v>
      </c>
      <c r="T349" s="263">
        <v>471967</v>
      </c>
      <c r="U349" s="263">
        <v>251476</v>
      </c>
      <c r="V349" s="263">
        <v>199126</v>
      </c>
      <c r="W349" s="263">
        <v>116911</v>
      </c>
      <c r="X349" s="263">
        <v>207351</v>
      </c>
      <c r="Y349" s="263">
        <v>186681</v>
      </c>
      <c r="Z349" s="263">
        <v>136547</v>
      </c>
      <c r="AA349" s="263">
        <v>203968</v>
      </c>
      <c r="AB349" s="263">
        <v>318300</v>
      </c>
      <c r="AC349" s="263">
        <v>319820</v>
      </c>
      <c r="AD349" s="263">
        <v>211975</v>
      </c>
      <c r="AF349" s="262">
        <f t="shared" si="74"/>
        <v>852534</v>
      </c>
      <c r="AG349" s="262">
        <f t="shared" si="75"/>
        <v>6020</v>
      </c>
      <c r="AH349" s="199">
        <f t="shared" si="76"/>
        <v>4816</v>
      </c>
      <c r="AI349" s="209">
        <f t="shared" si="70"/>
        <v>0.98775508128530964</v>
      </c>
      <c r="AJ349" s="199">
        <f t="shared" si="77"/>
        <v>4515</v>
      </c>
      <c r="AK349" s="209">
        <f t="shared" si="71"/>
        <v>0.98852038870497783</v>
      </c>
      <c r="AM349" s="210" t="b">
        <f t="shared" si="78"/>
        <v>0</v>
      </c>
      <c r="AN349" s="210" t="b">
        <f t="shared" si="85"/>
        <v>0</v>
      </c>
      <c r="AO349" s="211">
        <f t="shared" si="79"/>
        <v>62</v>
      </c>
      <c r="AP349" s="222">
        <f t="shared" si="80"/>
        <v>74648</v>
      </c>
      <c r="AQ349" s="178">
        <v>320</v>
      </c>
      <c r="AR349" s="212">
        <v>0</v>
      </c>
      <c r="AS349" s="203">
        <f t="shared" si="72"/>
        <v>0</v>
      </c>
      <c r="AT349" s="178">
        <v>320</v>
      </c>
      <c r="AU349" s="217">
        <f t="shared" si="73"/>
        <v>4816</v>
      </c>
      <c r="AV349" s="217">
        <f t="shared" si="81"/>
        <v>0</v>
      </c>
      <c r="AW349" s="213">
        <v>0</v>
      </c>
      <c r="AY349" s="179"/>
      <c r="AZ349" s="214"/>
      <c r="BA349" s="232">
        <v>174100</v>
      </c>
      <c r="BB349" s="266">
        <f t="shared" si="82"/>
        <v>174100</v>
      </c>
      <c r="BC349" s="215">
        <f t="shared" si="83"/>
        <v>33079</v>
      </c>
      <c r="BD349" s="215">
        <f t="shared" si="84"/>
        <v>0</v>
      </c>
    </row>
    <row r="350" spans="1:56" s="181" customFormat="1" ht="18.75" customHeight="1">
      <c r="A350" s="178">
        <v>321</v>
      </c>
      <c r="B350" s="179" t="s">
        <v>258</v>
      </c>
      <c r="C350" s="178" t="s">
        <v>369</v>
      </c>
      <c r="D350" s="263">
        <v>17923</v>
      </c>
      <c r="E350" s="263">
        <v>664403</v>
      </c>
      <c r="F350" s="263">
        <v>713692</v>
      </c>
      <c r="G350" s="263">
        <v>732658</v>
      </c>
      <c r="H350" s="263">
        <v>20485</v>
      </c>
      <c r="I350" s="263">
        <v>801475</v>
      </c>
      <c r="J350" s="263">
        <v>663232</v>
      </c>
      <c r="K350" s="263">
        <v>1077522</v>
      </c>
      <c r="L350" s="263">
        <v>598210</v>
      </c>
      <c r="M350" s="263">
        <v>674926</v>
      </c>
      <c r="N350" s="263">
        <v>469058</v>
      </c>
      <c r="O350" s="263">
        <v>561796</v>
      </c>
      <c r="P350" s="263">
        <v>745162</v>
      </c>
      <c r="Q350" s="263">
        <v>791492</v>
      </c>
      <c r="R350" s="263">
        <v>1042446</v>
      </c>
      <c r="S350" s="263">
        <v>1026450</v>
      </c>
      <c r="T350" s="263">
        <v>776167</v>
      </c>
      <c r="U350" s="263">
        <v>619017</v>
      </c>
      <c r="V350" s="263">
        <v>507443</v>
      </c>
      <c r="W350" s="263">
        <v>843867</v>
      </c>
      <c r="X350" s="263">
        <v>983144</v>
      </c>
      <c r="Y350" s="263">
        <v>608615</v>
      </c>
      <c r="Z350" s="263">
        <v>312109</v>
      </c>
      <c r="AA350" s="263">
        <v>691551</v>
      </c>
      <c r="AB350" s="263">
        <v>809118</v>
      </c>
      <c r="AC350" s="263">
        <v>815015</v>
      </c>
      <c r="AD350" s="263">
        <v>501975</v>
      </c>
      <c r="AF350" s="262">
        <f t="shared" si="74"/>
        <v>1077522</v>
      </c>
      <c r="AG350" s="262">
        <f t="shared" si="75"/>
        <v>17923</v>
      </c>
      <c r="AH350" s="199">
        <f t="shared" si="76"/>
        <v>14338.4</v>
      </c>
      <c r="AI350" s="209">
        <f t="shared" ref="AI350:AI413" si="86">1-AH350/M350</f>
        <v>0.97875559690988345</v>
      </c>
      <c r="AJ350" s="199">
        <f t="shared" si="77"/>
        <v>13442.25</v>
      </c>
      <c r="AK350" s="209">
        <f t="shared" ref="AK350:AK413" si="87">1-AJ350/M350</f>
        <v>0.98008337210301577</v>
      </c>
      <c r="AM350" s="210" t="b">
        <f t="shared" si="78"/>
        <v>0</v>
      </c>
      <c r="AN350" s="210" t="b">
        <f t="shared" si="85"/>
        <v>0</v>
      </c>
      <c r="AO350" s="211">
        <f t="shared" si="79"/>
        <v>62</v>
      </c>
      <c r="AP350" s="222">
        <f t="shared" si="80"/>
        <v>74648</v>
      </c>
      <c r="AQ350" s="178">
        <v>321</v>
      </c>
      <c r="AR350" s="212">
        <v>0</v>
      </c>
      <c r="AS350" s="203">
        <f t="shared" ref="AS350:AS413" si="88">+AR350*AG350</f>
        <v>0</v>
      </c>
      <c r="AT350" s="178">
        <v>321</v>
      </c>
      <c r="AU350" s="217">
        <f t="shared" ref="AU350:AU413" si="89">IF(AS350&gt;=$AN$26,AJ350,AH350)</f>
        <v>14338.4</v>
      </c>
      <c r="AV350" s="217">
        <f t="shared" si="81"/>
        <v>0</v>
      </c>
      <c r="AW350" s="213">
        <v>0</v>
      </c>
      <c r="AY350" s="179"/>
      <c r="AZ350" s="214"/>
      <c r="BA350" s="232">
        <v>577719</v>
      </c>
      <c r="BB350" s="266">
        <f t="shared" si="82"/>
        <v>577719</v>
      </c>
      <c r="BC350" s="215">
        <f t="shared" si="83"/>
        <v>109766.61</v>
      </c>
      <c r="BD350" s="215">
        <f t="shared" si="84"/>
        <v>0</v>
      </c>
    </row>
    <row r="351" spans="1:56" s="181" customFormat="1" ht="18.75" customHeight="1">
      <c r="A351" s="178">
        <v>322</v>
      </c>
      <c r="B351" s="179" t="s">
        <v>259</v>
      </c>
      <c r="C351" s="178" t="s">
        <v>369</v>
      </c>
      <c r="D351" s="263">
        <v>17923</v>
      </c>
      <c r="E351" s="263">
        <v>664403</v>
      </c>
      <c r="F351" s="263">
        <v>713692</v>
      </c>
      <c r="G351" s="263">
        <v>1001254</v>
      </c>
      <c r="H351" s="263">
        <v>20485</v>
      </c>
      <c r="I351" s="263">
        <v>801475</v>
      </c>
      <c r="J351" s="263">
        <v>663232</v>
      </c>
      <c r="K351" s="263">
        <v>1149931</v>
      </c>
      <c r="L351" s="263">
        <v>598210</v>
      </c>
      <c r="M351" s="263">
        <v>406530</v>
      </c>
      <c r="N351" s="263">
        <v>469058</v>
      </c>
      <c r="O351" s="263">
        <v>561796</v>
      </c>
      <c r="P351" s="263">
        <v>745162</v>
      </c>
      <c r="Q351" s="263">
        <v>791492</v>
      </c>
      <c r="R351" s="263">
        <v>1042446</v>
      </c>
      <c r="S351" s="263">
        <v>1026450</v>
      </c>
      <c r="T351" s="263">
        <v>719485</v>
      </c>
      <c r="U351" s="263">
        <v>619017</v>
      </c>
      <c r="V351" s="263">
        <v>507443</v>
      </c>
      <c r="W351" s="263">
        <v>843867</v>
      </c>
      <c r="X351" s="263">
        <v>983144</v>
      </c>
      <c r="Y351" s="263">
        <v>608615</v>
      </c>
      <c r="Z351" s="263">
        <v>312109</v>
      </c>
      <c r="AA351" s="263">
        <v>691551</v>
      </c>
      <c r="AB351" s="263">
        <v>811875</v>
      </c>
      <c r="AC351" s="263">
        <v>815015</v>
      </c>
      <c r="AD351" s="263">
        <v>501975</v>
      </c>
      <c r="AF351" s="262">
        <f t="shared" ref="AF351:AF414" si="90">MAX(D351:AD351)</f>
        <v>1149931</v>
      </c>
      <c r="AG351" s="262">
        <f t="shared" ref="AG351:AG414" si="91">MIN(D351:AD351)</f>
        <v>17923</v>
      </c>
      <c r="AH351" s="199">
        <f t="shared" ref="AH351:AH414" si="92">AG351-(AG351*$AH$3)</f>
        <v>14338.4</v>
      </c>
      <c r="AI351" s="209">
        <f t="shared" si="86"/>
        <v>0.9647297862396379</v>
      </c>
      <c r="AJ351" s="199">
        <f t="shared" ref="AJ351:AJ414" si="93">AG351-(AG351*$AJ$3)</f>
        <v>13442.25</v>
      </c>
      <c r="AK351" s="209">
        <f t="shared" si="87"/>
        <v>0.96693417459966058</v>
      </c>
      <c r="AM351" s="210" t="b">
        <f t="shared" ref="AM351:AM414" si="94">AND(AN351&gt;0,AN351&lt;=$AN$24)</f>
        <v>0</v>
      </c>
      <c r="AN351" s="210" t="b">
        <f t="shared" si="85"/>
        <v>0</v>
      </c>
      <c r="AO351" s="211">
        <f t="shared" ref="AO351:AO414" si="95">VLOOKUP(AP351,$AS$29:$AT$436,2,FALSE)</f>
        <v>62</v>
      </c>
      <c r="AP351" s="222">
        <f t="shared" ref="AP351:AP414" si="96">IF(AM351,(LARGE($AS$30:$AS$436,+AN351)),AP350)</f>
        <v>74648</v>
      </c>
      <c r="AQ351" s="178">
        <v>322</v>
      </c>
      <c r="AR351" s="212">
        <v>0</v>
      </c>
      <c r="AS351" s="203">
        <f t="shared" si="88"/>
        <v>0</v>
      </c>
      <c r="AT351" s="178">
        <v>322</v>
      </c>
      <c r="AU351" s="217">
        <f t="shared" si="89"/>
        <v>14338.4</v>
      </c>
      <c r="AV351" s="217">
        <f t="shared" ref="AV351:AV414" si="97">+AU351*AR351</f>
        <v>0</v>
      </c>
      <c r="AW351" s="213">
        <v>0</v>
      </c>
      <c r="AY351" s="179"/>
      <c r="AZ351" s="214"/>
      <c r="BA351" s="232">
        <v>577719</v>
      </c>
      <c r="BB351" s="266">
        <f t="shared" ref="BB351:BB414" si="98">+BA351</f>
        <v>577719</v>
      </c>
      <c r="BC351" s="215">
        <f t="shared" ref="BC351:BC414" si="99">BB351*19%</f>
        <v>109766.61</v>
      </c>
      <c r="BD351" s="215">
        <f t="shared" ref="BD351:BD414" si="100">(BB351+BC351)*AR351</f>
        <v>0</v>
      </c>
    </row>
    <row r="352" spans="1:56" s="181" customFormat="1" ht="18.75" customHeight="1">
      <c r="A352" s="178">
        <v>323</v>
      </c>
      <c r="B352" s="179" t="s">
        <v>260</v>
      </c>
      <c r="C352" s="178" t="s">
        <v>369</v>
      </c>
      <c r="D352" s="263">
        <v>17923</v>
      </c>
      <c r="E352" s="263">
        <v>664403</v>
      </c>
      <c r="F352" s="263">
        <v>713692</v>
      </c>
      <c r="G352" s="263">
        <v>846317</v>
      </c>
      <c r="H352" s="263">
        <v>20485</v>
      </c>
      <c r="I352" s="263">
        <v>801475</v>
      </c>
      <c r="J352" s="263">
        <v>663232</v>
      </c>
      <c r="K352" s="263">
        <v>1077522</v>
      </c>
      <c r="L352" s="263">
        <v>598210</v>
      </c>
      <c r="M352" s="263">
        <v>535373</v>
      </c>
      <c r="N352" s="263">
        <v>469058</v>
      </c>
      <c r="O352" s="263">
        <v>561796</v>
      </c>
      <c r="P352" s="263">
        <v>745162</v>
      </c>
      <c r="Q352" s="263">
        <v>791492</v>
      </c>
      <c r="R352" s="263">
        <v>1042446</v>
      </c>
      <c r="S352" s="263">
        <v>1026450</v>
      </c>
      <c r="T352" s="263">
        <v>719485</v>
      </c>
      <c r="U352" s="263">
        <v>619017</v>
      </c>
      <c r="V352" s="263">
        <v>507443</v>
      </c>
      <c r="W352" s="263">
        <v>843867</v>
      </c>
      <c r="X352" s="263">
        <v>983144</v>
      </c>
      <c r="Y352" s="263">
        <v>608615</v>
      </c>
      <c r="Z352" s="263">
        <v>312109</v>
      </c>
      <c r="AA352" s="263">
        <v>691551</v>
      </c>
      <c r="AB352" s="263">
        <v>813383</v>
      </c>
      <c r="AC352" s="263">
        <v>815015</v>
      </c>
      <c r="AD352" s="263">
        <v>501975</v>
      </c>
      <c r="AF352" s="262">
        <f t="shared" si="90"/>
        <v>1077522</v>
      </c>
      <c r="AG352" s="262">
        <f t="shared" si="91"/>
        <v>17923</v>
      </c>
      <c r="AH352" s="199">
        <f t="shared" si="92"/>
        <v>14338.4</v>
      </c>
      <c r="AI352" s="209">
        <f t="shared" si="86"/>
        <v>0.97321792469922841</v>
      </c>
      <c r="AJ352" s="199">
        <f t="shared" si="93"/>
        <v>13442.25</v>
      </c>
      <c r="AK352" s="209">
        <f t="shared" si="87"/>
        <v>0.97489180440552659</v>
      </c>
      <c r="AM352" s="210" t="b">
        <f t="shared" si="94"/>
        <v>0</v>
      </c>
      <c r="AN352" s="210" t="b">
        <f t="shared" ref="AN352:AN415" si="101">IF(AN351&lt;$AN$24,+AN351+1)</f>
        <v>0</v>
      </c>
      <c r="AO352" s="211">
        <f t="shared" si="95"/>
        <v>62</v>
      </c>
      <c r="AP352" s="222">
        <f t="shared" si="96"/>
        <v>74648</v>
      </c>
      <c r="AQ352" s="178">
        <v>323</v>
      </c>
      <c r="AR352" s="212">
        <v>0</v>
      </c>
      <c r="AS352" s="203">
        <f t="shared" si="88"/>
        <v>0</v>
      </c>
      <c r="AT352" s="178">
        <v>323</v>
      </c>
      <c r="AU352" s="217">
        <f t="shared" si="89"/>
        <v>14338.4</v>
      </c>
      <c r="AV352" s="217">
        <f t="shared" si="97"/>
        <v>0</v>
      </c>
      <c r="AW352" s="213">
        <v>0</v>
      </c>
      <c r="AY352" s="179"/>
      <c r="AZ352" s="214"/>
      <c r="BA352" s="232">
        <v>577719</v>
      </c>
      <c r="BB352" s="266">
        <f t="shared" si="98"/>
        <v>577719</v>
      </c>
      <c r="BC352" s="215">
        <f t="shared" si="99"/>
        <v>109766.61</v>
      </c>
      <c r="BD352" s="215">
        <f t="shared" si="100"/>
        <v>0</v>
      </c>
    </row>
    <row r="353" spans="1:56" s="181" customFormat="1" ht="18.75" customHeight="1">
      <c r="A353" s="178">
        <v>324</v>
      </c>
      <c r="B353" s="179" t="s">
        <v>261</v>
      </c>
      <c r="C353" s="178" t="s">
        <v>369</v>
      </c>
      <c r="D353" s="263">
        <v>17178</v>
      </c>
      <c r="E353" s="263">
        <v>817728</v>
      </c>
      <c r="F353" s="263">
        <v>859342</v>
      </c>
      <c r="G353" s="263">
        <v>876229</v>
      </c>
      <c r="H353" s="263">
        <v>19632</v>
      </c>
      <c r="I353" s="263">
        <v>1105341</v>
      </c>
      <c r="J353" s="263">
        <v>663232</v>
      </c>
      <c r="K353" s="263">
        <v>1576198</v>
      </c>
      <c r="L353" s="263">
        <v>598210</v>
      </c>
      <c r="M353" s="263">
        <v>819506</v>
      </c>
      <c r="N353" s="263">
        <v>384480</v>
      </c>
      <c r="O353" s="263">
        <v>629941</v>
      </c>
      <c r="P353" s="263">
        <v>821577</v>
      </c>
      <c r="Q353" s="263">
        <v>1091574</v>
      </c>
      <c r="R353" s="263">
        <v>1239074</v>
      </c>
      <c r="S353" s="263">
        <v>963508</v>
      </c>
      <c r="T353" s="263">
        <v>1014574</v>
      </c>
      <c r="U353" s="263">
        <v>928526</v>
      </c>
      <c r="V353" s="263">
        <v>699832</v>
      </c>
      <c r="W353" s="263">
        <v>1096285</v>
      </c>
      <c r="X353" s="263">
        <v>1064093</v>
      </c>
      <c r="Y353" s="263">
        <v>813436</v>
      </c>
      <c r="Z353" s="263">
        <v>546192</v>
      </c>
      <c r="AA353" s="263">
        <v>839874</v>
      </c>
      <c r="AB353" s="263">
        <v>1117157</v>
      </c>
      <c r="AC353" s="263">
        <v>1124017</v>
      </c>
      <c r="AD353" s="263">
        <v>611865</v>
      </c>
      <c r="AF353" s="262">
        <f t="shared" si="90"/>
        <v>1576198</v>
      </c>
      <c r="AG353" s="262">
        <f t="shared" si="91"/>
        <v>17178</v>
      </c>
      <c r="AH353" s="199">
        <f t="shared" si="92"/>
        <v>13742.4</v>
      </c>
      <c r="AI353" s="209">
        <f t="shared" si="86"/>
        <v>0.98323087323338698</v>
      </c>
      <c r="AJ353" s="199">
        <f t="shared" si="93"/>
        <v>12883.5</v>
      </c>
      <c r="AK353" s="209">
        <f t="shared" si="87"/>
        <v>0.98427894365630031</v>
      </c>
      <c r="AM353" s="210" t="b">
        <f t="shared" si="94"/>
        <v>0</v>
      </c>
      <c r="AN353" s="210" t="b">
        <f t="shared" si="101"/>
        <v>0</v>
      </c>
      <c r="AO353" s="211">
        <f t="shared" si="95"/>
        <v>62</v>
      </c>
      <c r="AP353" s="222">
        <f t="shared" si="96"/>
        <v>74648</v>
      </c>
      <c r="AQ353" s="178">
        <v>324</v>
      </c>
      <c r="AR353" s="212">
        <v>0</v>
      </c>
      <c r="AS353" s="203">
        <f t="shared" si="88"/>
        <v>0</v>
      </c>
      <c r="AT353" s="178">
        <v>324</v>
      </c>
      <c r="AU353" s="217">
        <f t="shared" si="89"/>
        <v>13742.4</v>
      </c>
      <c r="AV353" s="217">
        <f t="shared" si="97"/>
        <v>0</v>
      </c>
      <c r="AW353" s="213">
        <v>0</v>
      </c>
      <c r="AY353" s="179"/>
      <c r="AZ353" s="214"/>
      <c r="BA353" s="232">
        <v>630168</v>
      </c>
      <c r="BB353" s="266">
        <f t="shared" si="98"/>
        <v>630168</v>
      </c>
      <c r="BC353" s="215">
        <f t="shared" si="99"/>
        <v>119731.92</v>
      </c>
      <c r="BD353" s="215">
        <f t="shared" si="100"/>
        <v>0</v>
      </c>
    </row>
    <row r="354" spans="1:56" s="181" customFormat="1" ht="18.75" customHeight="1">
      <c r="A354" s="178">
        <v>325</v>
      </c>
      <c r="B354" s="179" t="s">
        <v>262</v>
      </c>
      <c r="C354" s="178" t="s">
        <v>369</v>
      </c>
      <c r="D354" s="263">
        <v>17178</v>
      </c>
      <c r="E354" s="263">
        <v>817728</v>
      </c>
      <c r="F354" s="263">
        <v>859342</v>
      </c>
      <c r="G354" s="263">
        <v>876229</v>
      </c>
      <c r="H354" s="263">
        <v>19632</v>
      </c>
      <c r="I354" s="263">
        <v>1105341</v>
      </c>
      <c r="J354" s="263">
        <v>663232</v>
      </c>
      <c r="K354" s="263">
        <v>1476947</v>
      </c>
      <c r="L354" s="263">
        <v>598210</v>
      </c>
      <c r="M354" s="263">
        <v>819506</v>
      </c>
      <c r="N354" s="263">
        <v>384480</v>
      </c>
      <c r="O354" s="263">
        <v>629941</v>
      </c>
      <c r="P354" s="263">
        <v>821577</v>
      </c>
      <c r="Q354" s="263">
        <v>1091574</v>
      </c>
      <c r="R354" s="263">
        <v>1239074</v>
      </c>
      <c r="S354" s="263">
        <v>963508</v>
      </c>
      <c r="T354" s="263">
        <v>1014574</v>
      </c>
      <c r="U354" s="263">
        <v>928526</v>
      </c>
      <c r="V354" s="263">
        <v>699832</v>
      </c>
      <c r="W354" s="263">
        <v>1096285</v>
      </c>
      <c r="X354" s="263">
        <v>1064093</v>
      </c>
      <c r="Y354" s="263">
        <v>813436</v>
      </c>
      <c r="Z354" s="263">
        <v>546192</v>
      </c>
      <c r="AA354" s="263">
        <v>839874</v>
      </c>
      <c r="AB354" s="263">
        <v>1116065</v>
      </c>
      <c r="AC354" s="263">
        <v>1124017</v>
      </c>
      <c r="AD354" s="263">
        <v>611865</v>
      </c>
      <c r="AF354" s="262">
        <f t="shared" si="90"/>
        <v>1476947</v>
      </c>
      <c r="AG354" s="262">
        <f t="shared" si="91"/>
        <v>17178</v>
      </c>
      <c r="AH354" s="199">
        <f t="shared" si="92"/>
        <v>13742.4</v>
      </c>
      <c r="AI354" s="209">
        <f t="shared" si="86"/>
        <v>0.98323087323338698</v>
      </c>
      <c r="AJ354" s="199">
        <f t="shared" si="93"/>
        <v>12883.5</v>
      </c>
      <c r="AK354" s="209">
        <f t="shared" si="87"/>
        <v>0.98427894365630031</v>
      </c>
      <c r="AM354" s="210" t="b">
        <f t="shared" si="94"/>
        <v>0</v>
      </c>
      <c r="AN354" s="210" t="b">
        <f t="shared" si="101"/>
        <v>0</v>
      </c>
      <c r="AO354" s="211">
        <f t="shared" si="95"/>
        <v>62</v>
      </c>
      <c r="AP354" s="222">
        <f t="shared" si="96"/>
        <v>74648</v>
      </c>
      <c r="AQ354" s="178">
        <v>325</v>
      </c>
      <c r="AR354" s="212">
        <v>0</v>
      </c>
      <c r="AS354" s="203">
        <f t="shared" si="88"/>
        <v>0</v>
      </c>
      <c r="AT354" s="178">
        <v>325</v>
      </c>
      <c r="AU354" s="217">
        <f t="shared" si="89"/>
        <v>13742.4</v>
      </c>
      <c r="AV354" s="217">
        <f t="shared" si="97"/>
        <v>0</v>
      </c>
      <c r="AW354" s="213">
        <v>0</v>
      </c>
      <c r="AY354" s="179"/>
      <c r="AZ354" s="214"/>
      <c r="BA354" s="232">
        <v>630168</v>
      </c>
      <c r="BB354" s="266">
        <f t="shared" si="98"/>
        <v>630168</v>
      </c>
      <c r="BC354" s="215">
        <f t="shared" si="99"/>
        <v>119731.92</v>
      </c>
      <c r="BD354" s="215">
        <f t="shared" si="100"/>
        <v>0</v>
      </c>
    </row>
    <row r="355" spans="1:56" s="181" customFormat="1" ht="18.75" customHeight="1">
      <c r="A355" s="178">
        <v>326</v>
      </c>
      <c r="B355" s="179" t="s">
        <v>263</v>
      </c>
      <c r="C355" s="178" t="s">
        <v>369</v>
      </c>
      <c r="D355" s="263">
        <v>17178</v>
      </c>
      <c r="E355" s="263">
        <v>817728</v>
      </c>
      <c r="F355" s="263">
        <v>859342</v>
      </c>
      <c r="G355" s="263">
        <v>876229</v>
      </c>
      <c r="H355" s="263">
        <v>19632</v>
      </c>
      <c r="I355" s="263">
        <v>1105341</v>
      </c>
      <c r="J355" s="263">
        <v>663232</v>
      </c>
      <c r="K355" s="263">
        <v>1576198</v>
      </c>
      <c r="L355" s="263">
        <v>598210</v>
      </c>
      <c r="M355" s="263">
        <v>819506</v>
      </c>
      <c r="N355" s="263">
        <v>384480</v>
      </c>
      <c r="O355" s="263">
        <v>629941</v>
      </c>
      <c r="P355" s="263">
        <v>821577</v>
      </c>
      <c r="Q355" s="263">
        <v>1091574</v>
      </c>
      <c r="R355" s="263">
        <v>1239074</v>
      </c>
      <c r="S355" s="263">
        <v>963508</v>
      </c>
      <c r="T355" s="263">
        <v>1014574</v>
      </c>
      <c r="U355" s="263">
        <v>928526</v>
      </c>
      <c r="V355" s="263">
        <v>699832</v>
      </c>
      <c r="W355" s="263">
        <v>1096285</v>
      </c>
      <c r="X355" s="263">
        <v>1064093</v>
      </c>
      <c r="Y355" s="263">
        <v>813436</v>
      </c>
      <c r="Z355" s="263">
        <v>546192</v>
      </c>
      <c r="AA355" s="263">
        <v>839874</v>
      </c>
      <c r="AB355" s="263">
        <v>1120239</v>
      </c>
      <c r="AC355" s="263">
        <v>1124017</v>
      </c>
      <c r="AD355" s="263">
        <v>611865</v>
      </c>
      <c r="AF355" s="262">
        <f t="shared" si="90"/>
        <v>1576198</v>
      </c>
      <c r="AG355" s="262">
        <f t="shared" si="91"/>
        <v>17178</v>
      </c>
      <c r="AH355" s="199">
        <f t="shared" si="92"/>
        <v>13742.4</v>
      </c>
      <c r="AI355" s="209">
        <f t="shared" si="86"/>
        <v>0.98323087323338698</v>
      </c>
      <c r="AJ355" s="199">
        <f t="shared" si="93"/>
        <v>12883.5</v>
      </c>
      <c r="AK355" s="209">
        <f t="shared" si="87"/>
        <v>0.98427894365630031</v>
      </c>
      <c r="AM355" s="210" t="b">
        <f t="shared" si="94"/>
        <v>0</v>
      </c>
      <c r="AN355" s="210" t="b">
        <f t="shared" si="101"/>
        <v>0</v>
      </c>
      <c r="AO355" s="211">
        <f t="shared" si="95"/>
        <v>62</v>
      </c>
      <c r="AP355" s="222">
        <f t="shared" si="96"/>
        <v>74648</v>
      </c>
      <c r="AQ355" s="178">
        <v>326</v>
      </c>
      <c r="AR355" s="212">
        <v>0</v>
      </c>
      <c r="AS355" s="203">
        <f t="shared" si="88"/>
        <v>0</v>
      </c>
      <c r="AT355" s="178">
        <v>326</v>
      </c>
      <c r="AU355" s="217">
        <f t="shared" si="89"/>
        <v>13742.4</v>
      </c>
      <c r="AV355" s="217">
        <f t="shared" si="97"/>
        <v>0</v>
      </c>
      <c r="AW355" s="213">
        <v>0</v>
      </c>
      <c r="AY355" s="179"/>
      <c r="AZ355" s="214"/>
      <c r="BA355" s="232">
        <v>630168</v>
      </c>
      <c r="BB355" s="266">
        <f t="shared" si="98"/>
        <v>630168</v>
      </c>
      <c r="BC355" s="215">
        <f t="shared" si="99"/>
        <v>119731.92</v>
      </c>
      <c r="BD355" s="215">
        <f t="shared" si="100"/>
        <v>0</v>
      </c>
    </row>
    <row r="356" spans="1:56" s="181" customFormat="1" ht="18.75" customHeight="1">
      <c r="A356" s="178">
        <v>327</v>
      </c>
      <c r="B356" s="179" t="s">
        <v>264</v>
      </c>
      <c r="C356" s="178" t="s">
        <v>369</v>
      </c>
      <c r="D356" s="263">
        <v>31542</v>
      </c>
      <c r="E356" s="263">
        <v>1362879</v>
      </c>
      <c r="F356" s="263">
        <v>917847</v>
      </c>
      <c r="G356" s="263">
        <v>822539</v>
      </c>
      <c r="H356" s="263">
        <v>36049</v>
      </c>
      <c r="I356" s="263">
        <v>2493903</v>
      </c>
      <c r="J356" s="263">
        <v>1430502</v>
      </c>
      <c r="K356" s="263">
        <v>1783483</v>
      </c>
      <c r="L356" s="263">
        <v>961038</v>
      </c>
      <c r="M356" s="263">
        <v>819506</v>
      </c>
      <c r="N356" s="263">
        <v>380541</v>
      </c>
      <c r="O356" s="263">
        <v>825009</v>
      </c>
      <c r="P356" s="263">
        <v>1356157</v>
      </c>
      <c r="Q356" s="263">
        <v>2462840</v>
      </c>
      <c r="R356" s="263">
        <v>1404493</v>
      </c>
      <c r="S356" s="263">
        <v>2073969</v>
      </c>
      <c r="T356" s="263">
        <v>1116152</v>
      </c>
      <c r="U356" s="263">
        <v>1547544</v>
      </c>
      <c r="V356" s="263">
        <v>1578980</v>
      </c>
      <c r="W356" s="263">
        <v>1235304</v>
      </c>
      <c r="X356" s="263">
        <v>1286191</v>
      </c>
      <c r="Y356" s="263">
        <v>1059221</v>
      </c>
      <c r="Z356" s="263">
        <v>643726</v>
      </c>
      <c r="AA356" s="263">
        <v>1077678</v>
      </c>
      <c r="AB356" s="263">
        <v>2517490</v>
      </c>
      <c r="AC356" s="263">
        <v>2536036</v>
      </c>
      <c r="AD356" s="263">
        <v>808624</v>
      </c>
      <c r="AF356" s="262">
        <f t="shared" si="90"/>
        <v>2536036</v>
      </c>
      <c r="AG356" s="262">
        <f t="shared" si="91"/>
        <v>31542</v>
      </c>
      <c r="AH356" s="199">
        <f t="shared" si="92"/>
        <v>25233.599999999999</v>
      </c>
      <c r="AI356" s="209">
        <f t="shared" si="86"/>
        <v>0.9692087672329428</v>
      </c>
      <c r="AJ356" s="199">
        <f t="shared" si="93"/>
        <v>23656.5</v>
      </c>
      <c r="AK356" s="209">
        <f t="shared" si="87"/>
        <v>0.97113321928088381</v>
      </c>
      <c r="AM356" s="210" t="b">
        <f t="shared" si="94"/>
        <v>0</v>
      </c>
      <c r="AN356" s="210" t="b">
        <f t="shared" si="101"/>
        <v>0</v>
      </c>
      <c r="AO356" s="211">
        <f t="shared" si="95"/>
        <v>62</v>
      </c>
      <c r="AP356" s="222">
        <f t="shared" si="96"/>
        <v>74648</v>
      </c>
      <c r="AQ356" s="178">
        <v>327</v>
      </c>
      <c r="AR356" s="212">
        <v>0</v>
      </c>
      <c r="AS356" s="203">
        <f t="shared" si="88"/>
        <v>0</v>
      </c>
      <c r="AT356" s="178">
        <v>327</v>
      </c>
      <c r="AU356" s="217">
        <f t="shared" si="89"/>
        <v>25233.599999999999</v>
      </c>
      <c r="AV356" s="217">
        <f t="shared" si="97"/>
        <v>0</v>
      </c>
      <c r="AW356" s="213">
        <v>0</v>
      </c>
      <c r="AY356" s="179"/>
      <c r="AZ356" s="214" t="s">
        <v>744</v>
      </c>
      <c r="BA356" s="232">
        <v>750504</v>
      </c>
      <c r="BB356" s="266">
        <f t="shared" si="98"/>
        <v>750504</v>
      </c>
      <c r="BC356" s="215">
        <f t="shared" si="99"/>
        <v>142595.76</v>
      </c>
      <c r="BD356" s="215">
        <f t="shared" si="100"/>
        <v>0</v>
      </c>
    </row>
    <row r="357" spans="1:56" s="181" customFormat="1" ht="18.75" customHeight="1">
      <c r="A357" s="178">
        <v>328</v>
      </c>
      <c r="B357" s="179" t="s">
        <v>265</v>
      </c>
      <c r="C357" s="178" t="s">
        <v>369</v>
      </c>
      <c r="D357" s="263">
        <v>31542</v>
      </c>
      <c r="E357" s="263">
        <v>1362879</v>
      </c>
      <c r="F357" s="263">
        <v>917847</v>
      </c>
      <c r="G357" s="263">
        <v>822539</v>
      </c>
      <c r="H357" s="263">
        <v>36049</v>
      </c>
      <c r="I357" s="263">
        <v>2493903</v>
      </c>
      <c r="J357" s="263">
        <v>1430502</v>
      </c>
      <c r="K357" s="263">
        <v>1903334</v>
      </c>
      <c r="L357" s="263">
        <v>961038</v>
      </c>
      <c r="M357" s="263">
        <v>819506</v>
      </c>
      <c r="N357" s="263">
        <v>380541</v>
      </c>
      <c r="O357" s="263">
        <v>825009</v>
      </c>
      <c r="P357" s="263">
        <v>1356157</v>
      </c>
      <c r="Q357" s="263">
        <v>2462840</v>
      </c>
      <c r="R357" s="263">
        <v>1404493</v>
      </c>
      <c r="S357" s="263">
        <v>2073969</v>
      </c>
      <c r="T357" s="263">
        <v>1116152</v>
      </c>
      <c r="U357" s="263">
        <v>1547544</v>
      </c>
      <c r="V357" s="263">
        <v>1578980</v>
      </c>
      <c r="W357" s="263">
        <v>1235304</v>
      </c>
      <c r="X357" s="263">
        <v>1286191</v>
      </c>
      <c r="Y357" s="263">
        <v>1059221</v>
      </c>
      <c r="Z357" s="263">
        <v>643726</v>
      </c>
      <c r="AA357" s="263">
        <v>1077678</v>
      </c>
      <c r="AB357" s="263">
        <v>2531794</v>
      </c>
      <c r="AC357" s="263">
        <v>2536036</v>
      </c>
      <c r="AD357" s="263">
        <v>808624</v>
      </c>
      <c r="AF357" s="262">
        <f t="shared" si="90"/>
        <v>2536036</v>
      </c>
      <c r="AG357" s="262">
        <f t="shared" si="91"/>
        <v>31542</v>
      </c>
      <c r="AH357" s="199">
        <f t="shared" si="92"/>
        <v>25233.599999999999</v>
      </c>
      <c r="AI357" s="209">
        <f t="shared" si="86"/>
        <v>0.9692087672329428</v>
      </c>
      <c r="AJ357" s="199">
        <f t="shared" si="93"/>
        <v>23656.5</v>
      </c>
      <c r="AK357" s="209">
        <f t="shared" si="87"/>
        <v>0.97113321928088381</v>
      </c>
      <c r="AM357" s="210" t="b">
        <f t="shared" si="94"/>
        <v>0</v>
      </c>
      <c r="AN357" s="210" t="b">
        <f t="shared" si="101"/>
        <v>0</v>
      </c>
      <c r="AO357" s="211">
        <f t="shared" si="95"/>
        <v>62</v>
      </c>
      <c r="AP357" s="222">
        <f t="shared" si="96"/>
        <v>74648</v>
      </c>
      <c r="AQ357" s="178">
        <v>328</v>
      </c>
      <c r="AR357" s="212">
        <v>0</v>
      </c>
      <c r="AS357" s="203">
        <f t="shared" si="88"/>
        <v>0</v>
      </c>
      <c r="AT357" s="178">
        <v>328</v>
      </c>
      <c r="AU357" s="217">
        <f t="shared" si="89"/>
        <v>25233.599999999999</v>
      </c>
      <c r="AV357" s="217">
        <f t="shared" si="97"/>
        <v>0</v>
      </c>
      <c r="AW357" s="213">
        <v>0</v>
      </c>
      <c r="AY357" s="179"/>
      <c r="AZ357" s="214" t="s">
        <v>744</v>
      </c>
      <c r="BA357" s="232">
        <v>750504</v>
      </c>
      <c r="BB357" s="266">
        <f t="shared" si="98"/>
        <v>750504</v>
      </c>
      <c r="BC357" s="215">
        <f t="shared" si="99"/>
        <v>142595.76</v>
      </c>
      <c r="BD357" s="215">
        <f t="shared" si="100"/>
        <v>0</v>
      </c>
    </row>
    <row r="358" spans="1:56" s="181" customFormat="1" ht="18.75" customHeight="1">
      <c r="A358" s="178">
        <v>329</v>
      </c>
      <c r="B358" s="179" t="s">
        <v>266</v>
      </c>
      <c r="C358" s="178" t="s">
        <v>369</v>
      </c>
      <c r="D358" s="263">
        <v>31542</v>
      </c>
      <c r="E358" s="263">
        <v>1362879</v>
      </c>
      <c r="F358" s="263">
        <v>917847</v>
      </c>
      <c r="G358" s="263">
        <v>1076779</v>
      </c>
      <c r="H358" s="263">
        <v>36049</v>
      </c>
      <c r="I358" s="263">
        <v>2493903</v>
      </c>
      <c r="J358" s="263">
        <v>1430502</v>
      </c>
      <c r="K358" s="263">
        <v>1783483</v>
      </c>
      <c r="L358" s="263">
        <v>961038</v>
      </c>
      <c r="M358" s="263">
        <v>819506</v>
      </c>
      <c r="N358" s="263">
        <v>380541</v>
      </c>
      <c r="O358" s="263">
        <v>825009</v>
      </c>
      <c r="P358" s="263">
        <v>1356157</v>
      </c>
      <c r="Q358" s="263">
        <v>2462840</v>
      </c>
      <c r="R358" s="263">
        <v>1404493</v>
      </c>
      <c r="S358" s="263">
        <v>2073969</v>
      </c>
      <c r="T358" s="263">
        <v>1116152</v>
      </c>
      <c r="U358" s="263">
        <v>1547544</v>
      </c>
      <c r="V358" s="263">
        <v>1578980</v>
      </c>
      <c r="W358" s="263">
        <v>1235304</v>
      </c>
      <c r="X358" s="263">
        <v>1286191</v>
      </c>
      <c r="Y358" s="263">
        <v>1059221</v>
      </c>
      <c r="Z358" s="263">
        <v>643726</v>
      </c>
      <c r="AA358" s="263">
        <v>1077678</v>
      </c>
      <c r="AB358" s="263">
        <v>2517892</v>
      </c>
      <c r="AC358" s="263">
        <v>2536036</v>
      </c>
      <c r="AD358" s="263">
        <v>808624</v>
      </c>
      <c r="AF358" s="262">
        <f t="shared" si="90"/>
        <v>2536036</v>
      </c>
      <c r="AG358" s="262">
        <f t="shared" si="91"/>
        <v>31542</v>
      </c>
      <c r="AH358" s="199">
        <f t="shared" si="92"/>
        <v>25233.599999999999</v>
      </c>
      <c r="AI358" s="209">
        <f t="shared" si="86"/>
        <v>0.9692087672329428</v>
      </c>
      <c r="AJ358" s="199">
        <f t="shared" si="93"/>
        <v>23656.5</v>
      </c>
      <c r="AK358" s="209">
        <f t="shared" si="87"/>
        <v>0.97113321928088381</v>
      </c>
      <c r="AM358" s="210" t="b">
        <f t="shared" si="94"/>
        <v>0</v>
      </c>
      <c r="AN358" s="210" t="b">
        <f t="shared" si="101"/>
        <v>0</v>
      </c>
      <c r="AO358" s="211">
        <f t="shared" si="95"/>
        <v>62</v>
      </c>
      <c r="AP358" s="222">
        <f t="shared" si="96"/>
        <v>74648</v>
      </c>
      <c r="AQ358" s="178">
        <v>329</v>
      </c>
      <c r="AR358" s="212">
        <v>0</v>
      </c>
      <c r="AS358" s="203">
        <f t="shared" si="88"/>
        <v>0</v>
      </c>
      <c r="AT358" s="178">
        <v>329</v>
      </c>
      <c r="AU358" s="217">
        <f t="shared" si="89"/>
        <v>25233.599999999999</v>
      </c>
      <c r="AV358" s="217">
        <f t="shared" si="97"/>
        <v>0</v>
      </c>
      <c r="AW358" s="213">
        <v>0</v>
      </c>
      <c r="AY358" s="179"/>
      <c r="AZ358" s="214" t="s">
        <v>744</v>
      </c>
      <c r="BA358" s="232">
        <v>750504</v>
      </c>
      <c r="BB358" s="266">
        <f t="shared" si="98"/>
        <v>750504</v>
      </c>
      <c r="BC358" s="215">
        <f t="shared" si="99"/>
        <v>142595.76</v>
      </c>
      <c r="BD358" s="215">
        <f t="shared" si="100"/>
        <v>0</v>
      </c>
    </row>
    <row r="359" spans="1:56" s="181" customFormat="1" ht="18.75" customHeight="1">
      <c r="A359" s="178">
        <v>330</v>
      </c>
      <c r="B359" s="179" t="s">
        <v>267</v>
      </c>
      <c r="C359" s="178" t="s">
        <v>369</v>
      </c>
      <c r="D359" s="263">
        <v>91083</v>
      </c>
      <c r="E359" s="263">
        <v>3236837</v>
      </c>
      <c r="F359" s="263">
        <v>2068369</v>
      </c>
      <c r="G359" s="263">
        <v>2241792</v>
      </c>
      <c r="H359" s="263">
        <v>104095</v>
      </c>
      <c r="I359" s="263">
        <v>5994526</v>
      </c>
      <c r="J359" s="263">
        <v>3576255</v>
      </c>
      <c r="K359" s="263">
        <v>4143715</v>
      </c>
      <c r="L359" s="263">
        <v>2196471</v>
      </c>
      <c r="M359" s="263">
        <v>1846758</v>
      </c>
      <c r="N359" s="263">
        <v>1867650</v>
      </c>
      <c r="O359" s="263">
        <v>1863294</v>
      </c>
      <c r="P359" s="263">
        <v>4326150</v>
      </c>
      <c r="Q359" s="263">
        <v>5919865</v>
      </c>
      <c r="R359" s="263">
        <v>3121096</v>
      </c>
      <c r="S359" s="263">
        <v>4487485</v>
      </c>
      <c r="T359" s="263">
        <v>2216110</v>
      </c>
      <c r="U359" s="263">
        <v>4255744</v>
      </c>
      <c r="V359" s="263">
        <v>3795357</v>
      </c>
      <c r="W359" s="263">
        <v>1689293</v>
      </c>
      <c r="X359" s="263">
        <v>4408060</v>
      </c>
      <c r="Y359" s="263">
        <v>1604764</v>
      </c>
      <c r="Z359" s="263">
        <v>2769973</v>
      </c>
      <c r="AA359" s="263">
        <v>2740403</v>
      </c>
      <c r="AB359" s="263">
        <v>6082171</v>
      </c>
      <c r="AC359" s="263">
        <v>6095801</v>
      </c>
      <c r="AD359" s="263">
        <v>1690593</v>
      </c>
      <c r="AF359" s="262">
        <f t="shared" si="90"/>
        <v>6095801</v>
      </c>
      <c r="AG359" s="262">
        <f t="shared" si="91"/>
        <v>91083</v>
      </c>
      <c r="AH359" s="199">
        <f t="shared" si="92"/>
        <v>72866.399999999994</v>
      </c>
      <c r="AI359" s="209">
        <f t="shared" si="86"/>
        <v>0.96054361210293937</v>
      </c>
      <c r="AJ359" s="199">
        <f t="shared" si="93"/>
        <v>68312.25</v>
      </c>
      <c r="AK359" s="209">
        <f t="shared" si="87"/>
        <v>0.9630096363465056</v>
      </c>
      <c r="AM359" s="210" t="b">
        <f t="shared" si="94"/>
        <v>0</v>
      </c>
      <c r="AN359" s="210" t="b">
        <f t="shared" si="101"/>
        <v>0</v>
      </c>
      <c r="AO359" s="211">
        <f t="shared" si="95"/>
        <v>62</v>
      </c>
      <c r="AP359" s="222">
        <f t="shared" si="96"/>
        <v>74648</v>
      </c>
      <c r="AQ359" s="178">
        <v>330</v>
      </c>
      <c r="AR359" s="212">
        <v>0</v>
      </c>
      <c r="AS359" s="203">
        <f t="shared" si="88"/>
        <v>0</v>
      </c>
      <c r="AT359" s="178">
        <v>330</v>
      </c>
      <c r="AU359" s="217">
        <f t="shared" si="89"/>
        <v>72866.399999999994</v>
      </c>
      <c r="AV359" s="217">
        <f t="shared" si="97"/>
        <v>0</v>
      </c>
      <c r="AW359" s="213">
        <v>0</v>
      </c>
      <c r="AY359" s="179"/>
      <c r="AZ359" s="214" t="s">
        <v>745</v>
      </c>
      <c r="BA359" s="232">
        <v>1596638.65</v>
      </c>
      <c r="BB359" s="266">
        <f t="shared" si="98"/>
        <v>1596638.65</v>
      </c>
      <c r="BC359" s="215">
        <f t="shared" si="99"/>
        <v>303361.34349999996</v>
      </c>
      <c r="BD359" s="215">
        <f t="shared" si="100"/>
        <v>0</v>
      </c>
    </row>
    <row r="360" spans="1:56" s="181" customFormat="1" ht="18.75" customHeight="1">
      <c r="A360" s="178">
        <v>331</v>
      </c>
      <c r="B360" s="179" t="s">
        <v>268</v>
      </c>
      <c r="C360" s="178" t="s">
        <v>369</v>
      </c>
      <c r="D360" s="263">
        <v>91083</v>
      </c>
      <c r="E360" s="263">
        <v>3236837</v>
      </c>
      <c r="F360" s="263">
        <v>2068369</v>
      </c>
      <c r="G360" s="263">
        <v>2241792</v>
      </c>
      <c r="H360" s="263">
        <v>104095</v>
      </c>
      <c r="I360" s="263">
        <v>5994526</v>
      </c>
      <c r="J360" s="263">
        <v>3576255</v>
      </c>
      <c r="K360" s="263">
        <v>3882791</v>
      </c>
      <c r="L360" s="263">
        <v>2196471</v>
      </c>
      <c r="M360" s="263">
        <v>1846758</v>
      </c>
      <c r="N360" s="263">
        <v>1867650</v>
      </c>
      <c r="O360" s="263">
        <v>1863294</v>
      </c>
      <c r="P360" s="263">
        <v>4326150</v>
      </c>
      <c r="Q360" s="263">
        <v>5919865</v>
      </c>
      <c r="R360" s="263">
        <v>3121096</v>
      </c>
      <c r="S360" s="263">
        <v>4487485</v>
      </c>
      <c r="T360" s="263">
        <v>2216110</v>
      </c>
      <c r="U360" s="263">
        <v>4255744</v>
      </c>
      <c r="V360" s="263">
        <v>3795357</v>
      </c>
      <c r="W360" s="263">
        <v>1689293</v>
      </c>
      <c r="X360" s="263">
        <v>4408060</v>
      </c>
      <c r="Y360" s="263">
        <v>1604764</v>
      </c>
      <c r="Z360" s="263">
        <v>2769973</v>
      </c>
      <c r="AA360" s="263">
        <v>2740403</v>
      </c>
      <c r="AB360" s="263">
        <v>6062519</v>
      </c>
      <c r="AC360" s="263">
        <v>6095801</v>
      </c>
      <c r="AD360" s="263">
        <v>1690593</v>
      </c>
      <c r="AF360" s="262">
        <f t="shared" si="90"/>
        <v>6095801</v>
      </c>
      <c r="AG360" s="262">
        <f t="shared" si="91"/>
        <v>91083</v>
      </c>
      <c r="AH360" s="199">
        <f t="shared" si="92"/>
        <v>72866.399999999994</v>
      </c>
      <c r="AI360" s="209">
        <f t="shared" si="86"/>
        <v>0.96054361210293937</v>
      </c>
      <c r="AJ360" s="199">
        <f t="shared" si="93"/>
        <v>68312.25</v>
      </c>
      <c r="AK360" s="209">
        <f t="shared" si="87"/>
        <v>0.9630096363465056</v>
      </c>
      <c r="AM360" s="210" t="b">
        <f t="shared" si="94"/>
        <v>0</v>
      </c>
      <c r="AN360" s="210" t="b">
        <f t="shared" si="101"/>
        <v>0</v>
      </c>
      <c r="AO360" s="211">
        <f t="shared" si="95"/>
        <v>62</v>
      </c>
      <c r="AP360" s="222">
        <f t="shared" si="96"/>
        <v>74648</v>
      </c>
      <c r="AQ360" s="178">
        <v>331</v>
      </c>
      <c r="AR360" s="212">
        <v>0</v>
      </c>
      <c r="AS360" s="203">
        <f t="shared" si="88"/>
        <v>0</v>
      </c>
      <c r="AT360" s="178">
        <v>331</v>
      </c>
      <c r="AU360" s="217">
        <f t="shared" si="89"/>
        <v>72866.399999999994</v>
      </c>
      <c r="AV360" s="217">
        <f t="shared" si="97"/>
        <v>0</v>
      </c>
      <c r="AW360" s="213">
        <v>0</v>
      </c>
      <c r="AY360" s="179"/>
      <c r="AZ360" s="214" t="s">
        <v>745</v>
      </c>
      <c r="BA360" s="232">
        <v>1596638.65</v>
      </c>
      <c r="BB360" s="266">
        <f t="shared" si="98"/>
        <v>1596638.65</v>
      </c>
      <c r="BC360" s="215">
        <f t="shared" si="99"/>
        <v>303361.34349999996</v>
      </c>
      <c r="BD360" s="215">
        <f t="shared" si="100"/>
        <v>0</v>
      </c>
    </row>
    <row r="361" spans="1:56" s="181" customFormat="1" ht="18.75" customHeight="1">
      <c r="A361" s="178">
        <v>332</v>
      </c>
      <c r="B361" s="179" t="s">
        <v>269</v>
      </c>
      <c r="C361" s="178" t="s">
        <v>369</v>
      </c>
      <c r="D361" s="263">
        <v>91083</v>
      </c>
      <c r="E361" s="263">
        <v>3236837</v>
      </c>
      <c r="F361" s="263">
        <v>2068369</v>
      </c>
      <c r="G361" s="263">
        <v>2241792</v>
      </c>
      <c r="H361" s="263">
        <v>104095</v>
      </c>
      <c r="I361" s="263">
        <v>5994526</v>
      </c>
      <c r="J361" s="263">
        <v>3576255</v>
      </c>
      <c r="K361" s="263">
        <v>4143715</v>
      </c>
      <c r="L361" s="263">
        <v>2196471</v>
      </c>
      <c r="M361" s="263">
        <v>1846758</v>
      </c>
      <c r="N361" s="263">
        <v>1867650</v>
      </c>
      <c r="O361" s="263">
        <v>1863294</v>
      </c>
      <c r="P361" s="263">
        <v>4326150</v>
      </c>
      <c r="Q361" s="263">
        <v>5919865</v>
      </c>
      <c r="R361" s="263">
        <v>3121096</v>
      </c>
      <c r="S361" s="263">
        <v>4487485</v>
      </c>
      <c r="T361" s="263">
        <v>2216110</v>
      </c>
      <c r="U361" s="263">
        <v>4255744</v>
      </c>
      <c r="V361" s="263">
        <v>3795357</v>
      </c>
      <c r="W361" s="263">
        <v>1689293</v>
      </c>
      <c r="X361" s="263">
        <v>4408060</v>
      </c>
      <c r="Y361" s="263">
        <v>1604764</v>
      </c>
      <c r="Z361" s="263">
        <v>2769973</v>
      </c>
      <c r="AA361" s="263">
        <v>2740403</v>
      </c>
      <c r="AB361" s="263">
        <v>6072339</v>
      </c>
      <c r="AC361" s="263">
        <v>6095801</v>
      </c>
      <c r="AD361" s="263">
        <v>1690593</v>
      </c>
      <c r="AF361" s="262">
        <f t="shared" si="90"/>
        <v>6095801</v>
      </c>
      <c r="AG361" s="262">
        <f t="shared" si="91"/>
        <v>91083</v>
      </c>
      <c r="AH361" s="199">
        <f t="shared" si="92"/>
        <v>72866.399999999994</v>
      </c>
      <c r="AI361" s="209">
        <f t="shared" si="86"/>
        <v>0.96054361210293937</v>
      </c>
      <c r="AJ361" s="199">
        <f t="shared" si="93"/>
        <v>68312.25</v>
      </c>
      <c r="AK361" s="209">
        <f t="shared" si="87"/>
        <v>0.9630096363465056</v>
      </c>
      <c r="AM361" s="210" t="b">
        <f t="shared" si="94"/>
        <v>0</v>
      </c>
      <c r="AN361" s="210" t="b">
        <f t="shared" si="101"/>
        <v>0</v>
      </c>
      <c r="AO361" s="211">
        <f t="shared" si="95"/>
        <v>62</v>
      </c>
      <c r="AP361" s="222">
        <f t="shared" si="96"/>
        <v>74648</v>
      </c>
      <c r="AQ361" s="178">
        <v>332</v>
      </c>
      <c r="AR361" s="212">
        <v>0</v>
      </c>
      <c r="AS361" s="203">
        <f t="shared" si="88"/>
        <v>0</v>
      </c>
      <c r="AT361" s="178">
        <v>332</v>
      </c>
      <c r="AU361" s="217">
        <f t="shared" si="89"/>
        <v>72866.399999999994</v>
      </c>
      <c r="AV361" s="217">
        <f t="shared" si="97"/>
        <v>0</v>
      </c>
      <c r="AW361" s="213">
        <v>0</v>
      </c>
      <c r="AY361" s="179"/>
      <c r="AZ361" s="214" t="s">
        <v>745</v>
      </c>
      <c r="BA361" s="232">
        <v>1596638.65</v>
      </c>
      <c r="BB361" s="266">
        <f t="shared" si="98"/>
        <v>1596638.65</v>
      </c>
      <c r="BC361" s="215">
        <f t="shared" si="99"/>
        <v>303361.34349999996</v>
      </c>
      <c r="BD361" s="215">
        <f t="shared" si="100"/>
        <v>0</v>
      </c>
    </row>
    <row r="362" spans="1:56" s="181" customFormat="1" ht="18.75" customHeight="1">
      <c r="A362" s="178">
        <v>333</v>
      </c>
      <c r="B362" s="179" t="s">
        <v>270</v>
      </c>
      <c r="C362" s="178" t="s">
        <v>369</v>
      </c>
      <c r="D362" s="263">
        <v>91703</v>
      </c>
      <c r="E362" s="263">
        <v>3747915</v>
      </c>
      <c r="F362" s="263">
        <v>2190765</v>
      </c>
      <c r="G362" s="263">
        <v>2392840</v>
      </c>
      <c r="H362" s="263">
        <v>104803</v>
      </c>
      <c r="I362" s="263">
        <v>9206174</v>
      </c>
      <c r="J362" s="263">
        <v>4421552</v>
      </c>
      <c r="K362" s="263">
        <v>4440130</v>
      </c>
      <c r="L362" s="263">
        <v>3251141</v>
      </c>
      <c r="M362" s="263">
        <v>1956039</v>
      </c>
      <c r="N362" s="263">
        <v>1832759</v>
      </c>
      <c r="O362" s="263">
        <v>2403245</v>
      </c>
      <c r="P362" s="263">
        <v>3746290</v>
      </c>
      <c r="Q362" s="263">
        <v>9091511</v>
      </c>
      <c r="R362" s="263">
        <v>3589260</v>
      </c>
      <c r="S362" s="263">
        <v>3377025</v>
      </c>
      <c r="T362" s="263">
        <v>2542851</v>
      </c>
      <c r="U362" s="263">
        <v>4836072</v>
      </c>
      <c r="V362" s="263">
        <v>5828768</v>
      </c>
      <c r="W362" s="263">
        <v>3107961</v>
      </c>
      <c r="X362" s="263">
        <v>3850976</v>
      </c>
      <c r="Y362" s="263">
        <v>1866936</v>
      </c>
      <c r="Z362" s="263">
        <v>4681643</v>
      </c>
      <c r="AA362" s="263">
        <v>3457857</v>
      </c>
      <c r="AB362" s="263">
        <v>9346811</v>
      </c>
      <c r="AC362" s="263">
        <v>9361710</v>
      </c>
      <c r="AD362" s="263">
        <v>1865829</v>
      </c>
      <c r="AF362" s="262">
        <f t="shared" si="90"/>
        <v>9361710</v>
      </c>
      <c r="AG362" s="262">
        <f t="shared" si="91"/>
        <v>91703</v>
      </c>
      <c r="AH362" s="199">
        <f t="shared" si="92"/>
        <v>73362.399999999994</v>
      </c>
      <c r="AI362" s="209">
        <f t="shared" si="86"/>
        <v>0.96249440834257394</v>
      </c>
      <c r="AJ362" s="199">
        <f t="shared" si="93"/>
        <v>68777.25</v>
      </c>
      <c r="AK362" s="209">
        <f t="shared" si="87"/>
        <v>0.96483850782116309</v>
      </c>
      <c r="AM362" s="210" t="b">
        <f t="shared" si="94"/>
        <v>0</v>
      </c>
      <c r="AN362" s="210" t="b">
        <f t="shared" si="101"/>
        <v>0</v>
      </c>
      <c r="AO362" s="211">
        <f t="shared" si="95"/>
        <v>62</v>
      </c>
      <c r="AP362" s="222">
        <f t="shared" si="96"/>
        <v>74648</v>
      </c>
      <c r="AQ362" s="178">
        <v>333</v>
      </c>
      <c r="AR362" s="212">
        <v>0</v>
      </c>
      <c r="AS362" s="203">
        <f t="shared" si="88"/>
        <v>0</v>
      </c>
      <c r="AT362" s="178">
        <v>333</v>
      </c>
      <c r="AU362" s="217">
        <f t="shared" si="89"/>
        <v>73362.399999999994</v>
      </c>
      <c r="AV362" s="217">
        <f t="shared" si="97"/>
        <v>0</v>
      </c>
      <c r="AW362" s="213">
        <v>0</v>
      </c>
      <c r="AY362" s="179"/>
      <c r="AZ362" s="214"/>
      <c r="BA362" s="232">
        <v>1504118</v>
      </c>
      <c r="BB362" s="266">
        <f t="shared" si="98"/>
        <v>1504118</v>
      </c>
      <c r="BC362" s="215">
        <f t="shared" si="99"/>
        <v>285782.42</v>
      </c>
      <c r="BD362" s="215">
        <f t="shared" si="100"/>
        <v>0</v>
      </c>
    </row>
    <row r="363" spans="1:56" s="181" customFormat="1" ht="18.75" customHeight="1">
      <c r="A363" s="178">
        <v>334</v>
      </c>
      <c r="B363" s="179" t="s">
        <v>271</v>
      </c>
      <c r="C363" s="178" t="s">
        <v>369</v>
      </c>
      <c r="D363" s="263">
        <v>91703</v>
      </c>
      <c r="E363" s="263">
        <v>3747915</v>
      </c>
      <c r="F363" s="263">
        <v>2190765</v>
      </c>
      <c r="G363" s="263">
        <v>2392840</v>
      </c>
      <c r="H363" s="263">
        <v>104803</v>
      </c>
      <c r="I363" s="263">
        <v>9057243</v>
      </c>
      <c r="J363" s="263">
        <v>4421552</v>
      </c>
      <c r="K363" s="263">
        <v>4738507</v>
      </c>
      <c r="L363" s="263">
        <v>3251141</v>
      </c>
      <c r="M363" s="263">
        <v>1956039</v>
      </c>
      <c r="N363" s="263">
        <v>1832759</v>
      </c>
      <c r="O363" s="263">
        <v>2403245</v>
      </c>
      <c r="P363" s="263">
        <v>3746290</v>
      </c>
      <c r="Q363" s="263">
        <v>8944436</v>
      </c>
      <c r="R363" s="263">
        <v>3589260</v>
      </c>
      <c r="S363" s="263">
        <v>3377025</v>
      </c>
      <c r="T363" s="263">
        <v>2542851</v>
      </c>
      <c r="U363" s="263">
        <v>4836072</v>
      </c>
      <c r="V363" s="263">
        <v>5734475</v>
      </c>
      <c r="W363" s="263">
        <v>3107961</v>
      </c>
      <c r="X363" s="263">
        <v>3850976</v>
      </c>
      <c r="Y363" s="263">
        <v>1866936</v>
      </c>
      <c r="Z363" s="263">
        <v>4486575</v>
      </c>
      <c r="AA363" s="263">
        <v>3457857</v>
      </c>
      <c r="AB363" s="263">
        <v>9159973</v>
      </c>
      <c r="AC363" s="263">
        <v>9210263</v>
      </c>
      <c r="AD363" s="263">
        <v>1865829</v>
      </c>
      <c r="AF363" s="262">
        <f t="shared" si="90"/>
        <v>9210263</v>
      </c>
      <c r="AG363" s="262">
        <f t="shared" si="91"/>
        <v>91703</v>
      </c>
      <c r="AH363" s="199">
        <f t="shared" si="92"/>
        <v>73362.399999999994</v>
      </c>
      <c r="AI363" s="209">
        <f t="shared" si="86"/>
        <v>0.96249440834257394</v>
      </c>
      <c r="AJ363" s="199">
        <f t="shared" si="93"/>
        <v>68777.25</v>
      </c>
      <c r="AK363" s="209">
        <f t="shared" si="87"/>
        <v>0.96483850782116309</v>
      </c>
      <c r="AM363" s="210" t="b">
        <f t="shared" si="94"/>
        <v>0</v>
      </c>
      <c r="AN363" s="210" t="b">
        <f t="shared" si="101"/>
        <v>0</v>
      </c>
      <c r="AO363" s="211">
        <f t="shared" si="95"/>
        <v>62</v>
      </c>
      <c r="AP363" s="222">
        <f t="shared" si="96"/>
        <v>74648</v>
      </c>
      <c r="AQ363" s="178">
        <v>334</v>
      </c>
      <c r="AR363" s="212">
        <v>0</v>
      </c>
      <c r="AS363" s="203">
        <f t="shared" si="88"/>
        <v>0</v>
      </c>
      <c r="AT363" s="178">
        <v>334</v>
      </c>
      <c r="AU363" s="217">
        <f t="shared" si="89"/>
        <v>73362.399999999994</v>
      </c>
      <c r="AV363" s="217">
        <f t="shared" si="97"/>
        <v>0</v>
      </c>
      <c r="AW363" s="213">
        <v>0</v>
      </c>
      <c r="AY363" s="179"/>
      <c r="AZ363" s="214"/>
      <c r="BA363" s="232">
        <v>1504118</v>
      </c>
      <c r="BB363" s="266">
        <f t="shared" si="98"/>
        <v>1504118</v>
      </c>
      <c r="BC363" s="215">
        <f t="shared" si="99"/>
        <v>285782.42</v>
      </c>
      <c r="BD363" s="215">
        <f t="shared" si="100"/>
        <v>0</v>
      </c>
    </row>
    <row r="364" spans="1:56" s="181" customFormat="1" ht="18.75" customHeight="1">
      <c r="A364" s="178">
        <v>335</v>
      </c>
      <c r="B364" s="179" t="s">
        <v>272</v>
      </c>
      <c r="C364" s="178" t="s">
        <v>369</v>
      </c>
      <c r="D364" s="263">
        <v>13514</v>
      </c>
      <c r="E364" s="263">
        <v>511079</v>
      </c>
      <c r="F364" s="263">
        <v>462363</v>
      </c>
      <c r="G364" s="263">
        <v>418746</v>
      </c>
      <c r="H364" s="263">
        <v>15444</v>
      </c>
      <c r="I364" s="263">
        <v>523549</v>
      </c>
      <c r="J364" s="263">
        <v>325114</v>
      </c>
      <c r="K364" s="263">
        <v>705962</v>
      </c>
      <c r="L364" s="263">
        <v>245657</v>
      </c>
      <c r="M364" s="263">
        <v>590013</v>
      </c>
      <c r="N364" s="263">
        <v>167212</v>
      </c>
      <c r="O364" s="263">
        <v>227061</v>
      </c>
      <c r="P364" s="263">
        <v>421286</v>
      </c>
      <c r="Q364" s="263">
        <v>517026</v>
      </c>
      <c r="R364" s="263">
        <v>294787</v>
      </c>
      <c r="S364" s="263">
        <v>419007</v>
      </c>
      <c r="T364" s="263">
        <v>708015</v>
      </c>
      <c r="U364" s="263">
        <v>386886</v>
      </c>
      <c r="V364" s="263">
        <v>331477</v>
      </c>
      <c r="W364" s="263">
        <v>351123</v>
      </c>
      <c r="X364" s="263">
        <v>386886</v>
      </c>
      <c r="Y364" s="263">
        <v>231221</v>
      </c>
      <c r="Z364" s="263">
        <v>282849</v>
      </c>
      <c r="AA364" s="263">
        <v>339892</v>
      </c>
      <c r="AB364" s="263">
        <v>531757</v>
      </c>
      <c r="AC364" s="263">
        <v>532394</v>
      </c>
      <c r="AD364" s="263">
        <v>182064</v>
      </c>
      <c r="AF364" s="262">
        <f t="shared" si="90"/>
        <v>708015</v>
      </c>
      <c r="AG364" s="262">
        <f t="shared" si="91"/>
        <v>13514</v>
      </c>
      <c r="AH364" s="199">
        <f t="shared" si="92"/>
        <v>10811.2</v>
      </c>
      <c r="AI364" s="209">
        <f t="shared" si="86"/>
        <v>0.98167633594514014</v>
      </c>
      <c r="AJ364" s="199">
        <f t="shared" si="93"/>
        <v>10135.5</v>
      </c>
      <c r="AK364" s="209">
        <f t="shared" si="87"/>
        <v>0.98282156494856898</v>
      </c>
      <c r="AM364" s="210" t="b">
        <f t="shared" si="94"/>
        <v>0</v>
      </c>
      <c r="AN364" s="210" t="b">
        <f t="shared" si="101"/>
        <v>0</v>
      </c>
      <c r="AO364" s="211">
        <f t="shared" si="95"/>
        <v>62</v>
      </c>
      <c r="AP364" s="222">
        <f t="shared" si="96"/>
        <v>74648</v>
      </c>
      <c r="AQ364" s="178">
        <v>335</v>
      </c>
      <c r="AR364" s="212">
        <v>0</v>
      </c>
      <c r="AS364" s="203">
        <f t="shared" si="88"/>
        <v>0</v>
      </c>
      <c r="AT364" s="178">
        <v>335</v>
      </c>
      <c r="AU364" s="217">
        <f t="shared" si="89"/>
        <v>10811.2</v>
      </c>
      <c r="AV364" s="217">
        <f t="shared" si="97"/>
        <v>0</v>
      </c>
      <c r="AW364" s="213">
        <v>0</v>
      </c>
      <c r="AY364" s="179"/>
      <c r="AZ364" s="214" t="s">
        <v>746</v>
      </c>
      <c r="BA364" s="232">
        <v>276210</v>
      </c>
      <c r="BB364" s="266">
        <f t="shared" si="98"/>
        <v>276210</v>
      </c>
      <c r="BC364" s="215">
        <f t="shared" si="99"/>
        <v>52479.9</v>
      </c>
      <c r="BD364" s="215">
        <f t="shared" si="100"/>
        <v>0</v>
      </c>
    </row>
    <row r="365" spans="1:56" s="181" customFormat="1" ht="18.75" customHeight="1">
      <c r="A365" s="178">
        <v>336</v>
      </c>
      <c r="B365" s="179" t="s">
        <v>273</v>
      </c>
      <c r="C365" s="178" t="s">
        <v>369</v>
      </c>
      <c r="D365" s="263">
        <v>14697</v>
      </c>
      <c r="E365" s="263">
        <v>647367</v>
      </c>
      <c r="F365" s="263">
        <v>499985</v>
      </c>
      <c r="G365" s="263">
        <v>478568</v>
      </c>
      <c r="H365" s="263">
        <v>16797</v>
      </c>
      <c r="I365" s="263">
        <v>565223</v>
      </c>
      <c r="J365" s="263">
        <v>455159</v>
      </c>
      <c r="K365" s="263">
        <v>812881</v>
      </c>
      <c r="L365" s="263">
        <v>311850</v>
      </c>
      <c r="M365" s="263">
        <v>694050</v>
      </c>
      <c r="N365" s="263">
        <v>212267</v>
      </c>
      <c r="O365" s="263">
        <v>260872</v>
      </c>
      <c r="P365" s="263">
        <v>462679</v>
      </c>
      <c r="Q365" s="263">
        <v>558184</v>
      </c>
      <c r="R365" s="263">
        <v>374532</v>
      </c>
      <c r="S365" s="263">
        <v>502497</v>
      </c>
      <c r="T365" s="263">
        <v>832859</v>
      </c>
      <c r="U365" s="263">
        <v>580328</v>
      </c>
      <c r="V365" s="263">
        <v>357863</v>
      </c>
      <c r="W365" s="263">
        <v>442025</v>
      </c>
      <c r="X365" s="263">
        <v>453005</v>
      </c>
      <c r="Y365" s="263">
        <v>372840</v>
      </c>
      <c r="Z365" s="263">
        <v>321863</v>
      </c>
      <c r="AA365" s="263">
        <v>437672</v>
      </c>
      <c r="AB365" s="263">
        <v>570614</v>
      </c>
      <c r="AC365" s="263">
        <v>574771</v>
      </c>
      <c r="AD365" s="263">
        <v>273096</v>
      </c>
      <c r="AF365" s="262">
        <f t="shared" si="90"/>
        <v>832859</v>
      </c>
      <c r="AG365" s="262">
        <f t="shared" si="91"/>
        <v>14697</v>
      </c>
      <c r="AH365" s="199">
        <f t="shared" si="92"/>
        <v>11757.6</v>
      </c>
      <c r="AI365" s="209">
        <f t="shared" si="86"/>
        <v>0.98305943375837479</v>
      </c>
      <c r="AJ365" s="199">
        <f t="shared" si="93"/>
        <v>11022.75</v>
      </c>
      <c r="AK365" s="209">
        <f t="shared" si="87"/>
        <v>0.9841182191484763</v>
      </c>
      <c r="AM365" s="210" t="b">
        <f t="shared" si="94"/>
        <v>0</v>
      </c>
      <c r="AN365" s="210" t="b">
        <f t="shared" si="101"/>
        <v>0</v>
      </c>
      <c r="AO365" s="211">
        <f t="shared" si="95"/>
        <v>62</v>
      </c>
      <c r="AP365" s="222">
        <f t="shared" si="96"/>
        <v>74648</v>
      </c>
      <c r="AQ365" s="178">
        <v>336</v>
      </c>
      <c r="AR365" s="212">
        <v>0</v>
      </c>
      <c r="AS365" s="203">
        <f t="shared" si="88"/>
        <v>0</v>
      </c>
      <c r="AT365" s="178">
        <v>336</v>
      </c>
      <c r="AU365" s="217">
        <f t="shared" si="89"/>
        <v>11757.6</v>
      </c>
      <c r="AV365" s="217">
        <f t="shared" si="97"/>
        <v>0</v>
      </c>
      <c r="AW365" s="213">
        <v>0</v>
      </c>
      <c r="AY365" s="179"/>
      <c r="AZ365" s="214" t="s">
        <v>747</v>
      </c>
      <c r="BA365" s="232">
        <v>299070</v>
      </c>
      <c r="BB365" s="266">
        <f t="shared" si="98"/>
        <v>299070</v>
      </c>
      <c r="BC365" s="215">
        <f t="shared" si="99"/>
        <v>56823.3</v>
      </c>
      <c r="BD365" s="215">
        <f t="shared" si="100"/>
        <v>0</v>
      </c>
    </row>
    <row r="366" spans="1:56" s="181" customFormat="1" ht="18.75" customHeight="1">
      <c r="A366" s="178">
        <v>337</v>
      </c>
      <c r="B366" s="179" t="s">
        <v>274</v>
      </c>
      <c r="C366" s="178" t="s">
        <v>369</v>
      </c>
      <c r="D366" s="263">
        <v>16381</v>
      </c>
      <c r="E366" s="263">
        <v>766619</v>
      </c>
      <c r="F366" s="263">
        <v>391423</v>
      </c>
      <c r="G366" s="263">
        <v>492028</v>
      </c>
      <c r="H366" s="263">
        <v>18720</v>
      </c>
      <c r="I366" s="263">
        <v>959103</v>
      </c>
      <c r="J366" s="263">
        <v>455159</v>
      </c>
      <c r="K366" s="263">
        <v>761696</v>
      </c>
      <c r="L366" s="263">
        <v>311850</v>
      </c>
      <c r="M366" s="263">
        <v>349485</v>
      </c>
      <c r="N366" s="263">
        <v>212267</v>
      </c>
      <c r="O366" s="263">
        <v>266594</v>
      </c>
      <c r="P366" s="263">
        <v>647628</v>
      </c>
      <c r="Q366" s="263">
        <v>947156</v>
      </c>
      <c r="R366" s="263">
        <v>524344</v>
      </c>
      <c r="S366" s="263">
        <v>502497</v>
      </c>
      <c r="T366" s="263">
        <v>454329</v>
      </c>
      <c r="U366" s="263">
        <v>928526</v>
      </c>
      <c r="V366" s="263">
        <v>607243</v>
      </c>
      <c r="W366" s="263">
        <v>507048</v>
      </c>
      <c r="X366" s="263">
        <v>453005</v>
      </c>
      <c r="Y366" s="263">
        <v>421997</v>
      </c>
      <c r="Z366" s="263">
        <v>321863</v>
      </c>
      <c r="AA366" s="263">
        <v>491113</v>
      </c>
      <c r="AB366" s="263">
        <v>972650</v>
      </c>
      <c r="AC366" s="263">
        <v>975304</v>
      </c>
      <c r="AD366" s="263">
        <v>283356</v>
      </c>
      <c r="AF366" s="262">
        <f t="shared" si="90"/>
        <v>975304</v>
      </c>
      <c r="AG366" s="262">
        <f t="shared" si="91"/>
        <v>16381</v>
      </c>
      <c r="AH366" s="199">
        <f t="shared" si="92"/>
        <v>13104.8</v>
      </c>
      <c r="AI366" s="209">
        <f t="shared" si="86"/>
        <v>0.96250253945090636</v>
      </c>
      <c r="AJ366" s="199">
        <f t="shared" si="93"/>
        <v>12285.75</v>
      </c>
      <c r="AK366" s="209">
        <f t="shared" si="87"/>
        <v>0.96484613073522474</v>
      </c>
      <c r="AM366" s="210" t="b">
        <f t="shared" si="94"/>
        <v>0</v>
      </c>
      <c r="AN366" s="210" t="b">
        <f t="shared" si="101"/>
        <v>0</v>
      </c>
      <c r="AO366" s="211">
        <f t="shared" si="95"/>
        <v>62</v>
      </c>
      <c r="AP366" s="222">
        <f t="shared" si="96"/>
        <v>74648</v>
      </c>
      <c r="AQ366" s="178">
        <v>337</v>
      </c>
      <c r="AR366" s="212">
        <v>0</v>
      </c>
      <c r="AS366" s="203">
        <f t="shared" si="88"/>
        <v>0</v>
      </c>
      <c r="AT366" s="178">
        <v>337</v>
      </c>
      <c r="AU366" s="217">
        <f t="shared" si="89"/>
        <v>13104.8</v>
      </c>
      <c r="AV366" s="217">
        <f t="shared" si="97"/>
        <v>0</v>
      </c>
      <c r="AW366" s="213">
        <v>0</v>
      </c>
      <c r="AY366" s="179"/>
      <c r="AZ366" s="214"/>
      <c r="BA366" s="232">
        <v>299070</v>
      </c>
      <c r="BB366" s="266">
        <f t="shared" si="98"/>
        <v>299070</v>
      </c>
      <c r="BC366" s="215">
        <f t="shared" si="99"/>
        <v>56823.3</v>
      </c>
      <c r="BD366" s="215">
        <f t="shared" si="100"/>
        <v>0</v>
      </c>
    </row>
    <row r="367" spans="1:56" s="181" customFormat="1" ht="18.75" customHeight="1">
      <c r="A367" s="178">
        <v>338</v>
      </c>
      <c r="B367" s="179" t="s">
        <v>275</v>
      </c>
      <c r="C367" s="178" t="s">
        <v>369</v>
      </c>
      <c r="D367" s="263">
        <v>17171</v>
      </c>
      <c r="E367" s="263">
        <v>851799</v>
      </c>
      <c r="F367" s="263">
        <v>813809</v>
      </c>
      <c r="G367" s="263">
        <v>979419</v>
      </c>
      <c r="H367" s="263">
        <v>19624</v>
      </c>
      <c r="I367" s="263">
        <v>1265974</v>
      </c>
      <c r="J367" s="263">
        <v>617717</v>
      </c>
      <c r="K367" s="263">
        <v>975459</v>
      </c>
      <c r="L367" s="263">
        <v>360226</v>
      </c>
      <c r="M367" s="263">
        <v>726616</v>
      </c>
      <c r="N367" s="263">
        <v>225722</v>
      </c>
      <c r="O367" s="263">
        <v>325114</v>
      </c>
      <c r="P367" s="263">
        <v>845297</v>
      </c>
      <c r="Q367" s="263">
        <v>1250206</v>
      </c>
      <c r="R367" s="263">
        <v>748282</v>
      </c>
      <c r="S367" s="263">
        <v>514980</v>
      </c>
      <c r="T367" s="263">
        <v>871940</v>
      </c>
      <c r="U367" s="263">
        <v>1063936</v>
      </c>
      <c r="V367" s="263">
        <v>801535</v>
      </c>
      <c r="W367" s="263">
        <v>851669</v>
      </c>
      <c r="X367" s="263">
        <v>535837</v>
      </c>
      <c r="Y367" s="263">
        <v>478113</v>
      </c>
      <c r="Z367" s="263">
        <v>477917</v>
      </c>
      <c r="AA367" s="263">
        <v>508016</v>
      </c>
      <c r="AB367" s="263">
        <v>1277113</v>
      </c>
      <c r="AC367" s="263">
        <v>1287362</v>
      </c>
      <c r="AD367" s="263">
        <v>329016</v>
      </c>
      <c r="AF367" s="262">
        <f t="shared" si="90"/>
        <v>1287362</v>
      </c>
      <c r="AG367" s="262">
        <f t="shared" si="91"/>
        <v>17171</v>
      </c>
      <c r="AH367" s="199">
        <f t="shared" si="92"/>
        <v>13736.8</v>
      </c>
      <c r="AI367" s="209">
        <f t="shared" si="86"/>
        <v>0.9810948286302531</v>
      </c>
      <c r="AJ367" s="199">
        <f t="shared" si="93"/>
        <v>12878.25</v>
      </c>
      <c r="AK367" s="209">
        <f t="shared" si="87"/>
        <v>0.98227640184086229</v>
      </c>
      <c r="AM367" s="210" t="b">
        <f t="shared" si="94"/>
        <v>0</v>
      </c>
      <c r="AN367" s="210" t="b">
        <f t="shared" si="101"/>
        <v>0</v>
      </c>
      <c r="AO367" s="211">
        <f t="shared" si="95"/>
        <v>62</v>
      </c>
      <c r="AP367" s="222">
        <f t="shared" si="96"/>
        <v>74648</v>
      </c>
      <c r="AQ367" s="178">
        <v>338</v>
      </c>
      <c r="AR367" s="212">
        <v>0</v>
      </c>
      <c r="AS367" s="203">
        <f t="shared" si="88"/>
        <v>0</v>
      </c>
      <c r="AT367" s="178">
        <v>338</v>
      </c>
      <c r="AU367" s="217">
        <f t="shared" si="89"/>
        <v>13736.8</v>
      </c>
      <c r="AV367" s="217">
        <f t="shared" si="97"/>
        <v>0</v>
      </c>
      <c r="AW367" s="213">
        <v>0</v>
      </c>
      <c r="AY367" s="179"/>
      <c r="AZ367" s="214"/>
      <c r="BA367" s="232">
        <v>353710</v>
      </c>
      <c r="BB367" s="266">
        <f t="shared" si="98"/>
        <v>353710</v>
      </c>
      <c r="BC367" s="215">
        <f t="shared" si="99"/>
        <v>67204.899999999994</v>
      </c>
      <c r="BD367" s="215">
        <f t="shared" si="100"/>
        <v>0</v>
      </c>
    </row>
    <row r="368" spans="1:56" s="181" customFormat="1" ht="18.75" customHeight="1">
      <c r="A368" s="178">
        <v>339</v>
      </c>
      <c r="B368" s="179" t="s">
        <v>276</v>
      </c>
      <c r="C368" s="178" t="s">
        <v>369</v>
      </c>
      <c r="D368" s="263">
        <v>16237</v>
      </c>
      <c r="E368" s="263">
        <v>936980</v>
      </c>
      <c r="F368" s="263">
        <v>801570</v>
      </c>
      <c r="G368" s="263">
        <v>2243287</v>
      </c>
      <c r="H368" s="263">
        <v>18556</v>
      </c>
      <c r="I368" s="263">
        <v>1341064</v>
      </c>
      <c r="J368" s="263">
        <v>617717</v>
      </c>
      <c r="K368" s="263">
        <v>914035</v>
      </c>
      <c r="L368" s="263">
        <v>361527</v>
      </c>
      <c r="M368" s="263">
        <v>715688</v>
      </c>
      <c r="N368" s="263">
        <v>298219</v>
      </c>
      <c r="O368" s="263">
        <v>336038</v>
      </c>
      <c r="P368" s="263">
        <v>905118</v>
      </c>
      <c r="Q368" s="263">
        <v>1324362</v>
      </c>
      <c r="R368" s="263">
        <v>1304618</v>
      </c>
      <c r="S368" s="263">
        <v>514980</v>
      </c>
      <c r="T368" s="263">
        <v>858825</v>
      </c>
      <c r="U368" s="263">
        <v>1257379</v>
      </c>
      <c r="V368" s="263">
        <v>849078</v>
      </c>
      <c r="W368" s="263">
        <v>897186</v>
      </c>
      <c r="X368" s="263">
        <v>593870</v>
      </c>
      <c r="Y368" s="263">
        <v>564138</v>
      </c>
      <c r="Z368" s="263">
        <v>477917</v>
      </c>
      <c r="AA368" s="263">
        <v>562616</v>
      </c>
      <c r="AB368" s="263">
        <v>1355180</v>
      </c>
      <c r="AC368" s="263">
        <v>1363722</v>
      </c>
      <c r="AD368" s="263">
        <v>351123</v>
      </c>
      <c r="AF368" s="262">
        <f t="shared" si="90"/>
        <v>2243287</v>
      </c>
      <c r="AG368" s="262">
        <f t="shared" si="91"/>
        <v>16237</v>
      </c>
      <c r="AH368" s="199">
        <f t="shared" si="92"/>
        <v>12989.6</v>
      </c>
      <c r="AI368" s="209">
        <f t="shared" si="86"/>
        <v>0.9818501917036474</v>
      </c>
      <c r="AJ368" s="199">
        <f t="shared" si="93"/>
        <v>12177.75</v>
      </c>
      <c r="AK368" s="209">
        <f t="shared" si="87"/>
        <v>0.98298455472216939</v>
      </c>
      <c r="AM368" s="210" t="b">
        <f t="shared" si="94"/>
        <v>0</v>
      </c>
      <c r="AN368" s="210" t="b">
        <f t="shared" si="101"/>
        <v>0</v>
      </c>
      <c r="AO368" s="211">
        <f t="shared" si="95"/>
        <v>62</v>
      </c>
      <c r="AP368" s="222">
        <f t="shared" si="96"/>
        <v>74648</v>
      </c>
      <c r="AQ368" s="178">
        <v>339</v>
      </c>
      <c r="AR368" s="212">
        <v>0</v>
      </c>
      <c r="AS368" s="203">
        <f t="shared" si="88"/>
        <v>0</v>
      </c>
      <c r="AT368" s="178">
        <v>339</v>
      </c>
      <c r="AU368" s="217">
        <f t="shared" si="89"/>
        <v>12989.6</v>
      </c>
      <c r="AV368" s="217">
        <f t="shared" si="97"/>
        <v>0</v>
      </c>
      <c r="AW368" s="213">
        <v>0</v>
      </c>
      <c r="AY368" s="179"/>
      <c r="AZ368" s="214"/>
      <c r="BA368" s="232">
        <v>353710</v>
      </c>
      <c r="BB368" s="266">
        <f t="shared" si="98"/>
        <v>353710</v>
      </c>
      <c r="BC368" s="215">
        <f t="shared" si="99"/>
        <v>67204.899999999994</v>
      </c>
      <c r="BD368" s="215">
        <f t="shared" si="100"/>
        <v>0</v>
      </c>
    </row>
    <row r="369" spans="1:56" s="181" customFormat="1" ht="18.75" customHeight="1">
      <c r="A369" s="178">
        <v>340</v>
      </c>
      <c r="B369" s="179" t="s">
        <v>277</v>
      </c>
      <c r="C369" s="178" t="s">
        <v>369</v>
      </c>
      <c r="D369" s="263">
        <v>33401</v>
      </c>
      <c r="E369" s="263">
        <v>1533238</v>
      </c>
      <c r="F369" s="263">
        <v>1376832</v>
      </c>
      <c r="G369" s="263">
        <v>1645078</v>
      </c>
      <c r="H369" s="263">
        <v>38172</v>
      </c>
      <c r="I369" s="263">
        <v>1358189</v>
      </c>
      <c r="J369" s="263">
        <v>975343</v>
      </c>
      <c r="K369" s="263">
        <v>2081771</v>
      </c>
      <c r="L369" s="263">
        <v>1799832</v>
      </c>
      <c r="M369" s="263">
        <v>1229315</v>
      </c>
      <c r="N369" s="263">
        <v>1194910</v>
      </c>
      <c r="O369" s="263">
        <v>674156</v>
      </c>
      <c r="P369" s="263">
        <v>975343</v>
      </c>
      <c r="Q369" s="263">
        <v>1341273</v>
      </c>
      <c r="R369" s="263">
        <v>1716602</v>
      </c>
      <c r="S369" s="263">
        <v>2492975</v>
      </c>
      <c r="T369" s="263">
        <v>1413710</v>
      </c>
      <c r="U369" s="263">
        <v>2708200</v>
      </c>
      <c r="V369" s="263">
        <v>859918</v>
      </c>
      <c r="W369" s="263">
        <v>1516592</v>
      </c>
      <c r="X369" s="263">
        <v>1408264</v>
      </c>
      <c r="Y369" s="263">
        <v>878848</v>
      </c>
      <c r="Z369" s="263">
        <v>1063123</v>
      </c>
      <c r="AA369" s="263">
        <v>1101657</v>
      </c>
      <c r="AB369" s="263">
        <v>1375479</v>
      </c>
      <c r="AC369" s="263">
        <v>1381136</v>
      </c>
      <c r="AD369" s="263">
        <v>527764</v>
      </c>
      <c r="AF369" s="262">
        <f t="shared" si="90"/>
        <v>2708200</v>
      </c>
      <c r="AG369" s="262">
        <f t="shared" si="91"/>
        <v>33401</v>
      </c>
      <c r="AH369" s="199">
        <f t="shared" si="92"/>
        <v>26720.799999999999</v>
      </c>
      <c r="AI369" s="209">
        <f t="shared" si="86"/>
        <v>0.97826366716423374</v>
      </c>
      <c r="AJ369" s="199">
        <f t="shared" si="93"/>
        <v>25050.75</v>
      </c>
      <c r="AK369" s="209">
        <f t="shared" si="87"/>
        <v>0.97962218796646916</v>
      </c>
      <c r="AM369" s="210" t="b">
        <f t="shared" si="94"/>
        <v>0</v>
      </c>
      <c r="AN369" s="210" t="b">
        <f t="shared" si="101"/>
        <v>0</v>
      </c>
      <c r="AO369" s="211">
        <f t="shared" si="95"/>
        <v>62</v>
      </c>
      <c r="AP369" s="222">
        <f t="shared" si="96"/>
        <v>74648</v>
      </c>
      <c r="AQ369" s="178">
        <v>340</v>
      </c>
      <c r="AR369" s="212">
        <v>0</v>
      </c>
      <c r="AS369" s="203">
        <f t="shared" si="88"/>
        <v>0</v>
      </c>
      <c r="AT369" s="178">
        <v>340</v>
      </c>
      <c r="AU369" s="217">
        <f t="shared" si="89"/>
        <v>26720.799999999999</v>
      </c>
      <c r="AV369" s="217">
        <f t="shared" si="97"/>
        <v>0</v>
      </c>
      <c r="AW369" s="213">
        <v>0</v>
      </c>
      <c r="AY369" s="179"/>
      <c r="AZ369" s="214"/>
      <c r="BA369" s="232">
        <v>945294</v>
      </c>
      <c r="BB369" s="266">
        <f t="shared" si="98"/>
        <v>945294</v>
      </c>
      <c r="BC369" s="215">
        <f t="shared" si="99"/>
        <v>179605.86000000002</v>
      </c>
      <c r="BD369" s="215">
        <f t="shared" si="100"/>
        <v>0</v>
      </c>
    </row>
    <row r="370" spans="1:56" s="181" customFormat="1" ht="18.75" customHeight="1">
      <c r="A370" s="178">
        <v>341</v>
      </c>
      <c r="B370" s="179" t="s">
        <v>278</v>
      </c>
      <c r="C370" s="178" t="s">
        <v>369</v>
      </c>
      <c r="D370" s="263">
        <v>958</v>
      </c>
      <c r="E370" s="263">
        <v>33902</v>
      </c>
      <c r="F370" s="263">
        <v>37724</v>
      </c>
      <c r="G370" s="263">
        <v>51595</v>
      </c>
      <c r="H370" s="263">
        <v>1095</v>
      </c>
      <c r="I370" s="263">
        <v>94239</v>
      </c>
      <c r="J370" s="263">
        <v>22758</v>
      </c>
      <c r="K370" s="263">
        <v>163486</v>
      </c>
      <c r="L370" s="263">
        <v>75296</v>
      </c>
      <c r="M370" s="263">
        <v>87316</v>
      </c>
      <c r="N370" s="263">
        <v>23192</v>
      </c>
      <c r="O370" s="263">
        <v>157095</v>
      </c>
      <c r="P370" s="263">
        <v>66193</v>
      </c>
      <c r="Q370" s="263">
        <v>93064</v>
      </c>
      <c r="R370" s="263">
        <v>31055</v>
      </c>
      <c r="S370" s="263">
        <v>40965</v>
      </c>
      <c r="T370" s="263">
        <v>198752</v>
      </c>
      <c r="U370" s="263">
        <v>76216</v>
      </c>
      <c r="V370" s="263">
        <v>59665</v>
      </c>
      <c r="W370" s="263">
        <v>32382</v>
      </c>
      <c r="X370" s="263">
        <v>35787</v>
      </c>
      <c r="Y370" s="263">
        <v>25750</v>
      </c>
      <c r="Z370" s="263">
        <v>54619</v>
      </c>
      <c r="AA370" s="263">
        <v>42923</v>
      </c>
      <c r="AB370" s="263">
        <v>95427</v>
      </c>
      <c r="AC370" s="263">
        <v>95831</v>
      </c>
      <c r="AD370" s="263">
        <v>8672</v>
      </c>
      <c r="AF370" s="262">
        <f t="shared" si="90"/>
        <v>198752</v>
      </c>
      <c r="AG370" s="262">
        <f t="shared" si="91"/>
        <v>958</v>
      </c>
      <c r="AH370" s="199">
        <f t="shared" si="92"/>
        <v>766.4</v>
      </c>
      <c r="AI370" s="209">
        <f t="shared" si="86"/>
        <v>0.99122268541848002</v>
      </c>
      <c r="AJ370" s="199">
        <f t="shared" si="93"/>
        <v>718.5</v>
      </c>
      <c r="AK370" s="209">
        <f t="shared" si="87"/>
        <v>0.99177126757982503</v>
      </c>
      <c r="AM370" s="210" t="b">
        <f t="shared" si="94"/>
        <v>0</v>
      </c>
      <c r="AN370" s="210" t="b">
        <f t="shared" si="101"/>
        <v>0</v>
      </c>
      <c r="AO370" s="211">
        <f t="shared" si="95"/>
        <v>62</v>
      </c>
      <c r="AP370" s="222">
        <f t="shared" si="96"/>
        <v>74648</v>
      </c>
      <c r="AQ370" s="178">
        <v>341</v>
      </c>
      <c r="AR370" s="212">
        <v>0</v>
      </c>
      <c r="AS370" s="203">
        <f t="shared" si="88"/>
        <v>0</v>
      </c>
      <c r="AT370" s="178">
        <v>341</v>
      </c>
      <c r="AU370" s="217">
        <f t="shared" si="89"/>
        <v>766.4</v>
      </c>
      <c r="AV370" s="217">
        <f t="shared" si="97"/>
        <v>0</v>
      </c>
      <c r="AW370" s="213">
        <v>0</v>
      </c>
      <c r="AY370" s="179"/>
      <c r="AZ370" s="214" t="s">
        <v>740</v>
      </c>
      <c r="BA370" s="232">
        <v>11931</v>
      </c>
      <c r="BB370" s="266">
        <f t="shared" si="98"/>
        <v>11931</v>
      </c>
      <c r="BC370" s="215">
        <f t="shared" si="99"/>
        <v>2266.89</v>
      </c>
      <c r="BD370" s="215">
        <f t="shared" si="100"/>
        <v>0</v>
      </c>
    </row>
    <row r="371" spans="1:56" s="181" customFormat="1" ht="18.75" customHeight="1">
      <c r="A371" s="178">
        <v>342</v>
      </c>
      <c r="B371" s="179" t="s">
        <v>279</v>
      </c>
      <c r="C371" s="178" t="s">
        <v>369</v>
      </c>
      <c r="D371" s="263">
        <v>853</v>
      </c>
      <c r="E371" s="263">
        <v>49404</v>
      </c>
      <c r="F371" s="263">
        <v>52871</v>
      </c>
      <c r="G371" s="263">
        <v>26920</v>
      </c>
      <c r="H371" s="263">
        <v>975</v>
      </c>
      <c r="I371" s="263">
        <v>92784</v>
      </c>
      <c r="J371" s="263">
        <v>32771</v>
      </c>
      <c r="K371" s="263">
        <v>79306</v>
      </c>
      <c r="L371" s="263">
        <v>75296</v>
      </c>
      <c r="M371" s="263">
        <v>57482</v>
      </c>
      <c r="N371" s="263">
        <v>26466</v>
      </c>
      <c r="O371" s="263">
        <v>62162</v>
      </c>
      <c r="P371" s="263">
        <v>62423</v>
      </c>
      <c r="Q371" s="263">
        <v>91627</v>
      </c>
      <c r="R371" s="263">
        <v>31055</v>
      </c>
      <c r="S371" s="263">
        <v>40965</v>
      </c>
      <c r="T371" s="263">
        <v>74728</v>
      </c>
      <c r="U371" s="263">
        <v>72503</v>
      </c>
      <c r="V371" s="263">
        <v>58745</v>
      </c>
      <c r="W371" s="263">
        <v>37584</v>
      </c>
      <c r="X371" s="263">
        <v>31244</v>
      </c>
      <c r="Y371" s="263">
        <v>58403</v>
      </c>
      <c r="Z371" s="263">
        <v>39013</v>
      </c>
      <c r="AA371" s="263">
        <v>38485</v>
      </c>
      <c r="AB371" s="263">
        <v>93632</v>
      </c>
      <c r="AC371" s="263">
        <v>94350</v>
      </c>
      <c r="AD371" s="263">
        <v>7783</v>
      </c>
      <c r="AF371" s="262">
        <f t="shared" si="90"/>
        <v>94350</v>
      </c>
      <c r="AG371" s="262">
        <f t="shared" si="91"/>
        <v>853</v>
      </c>
      <c r="AH371" s="199">
        <f t="shared" si="92"/>
        <v>682.4</v>
      </c>
      <c r="AI371" s="209">
        <f t="shared" si="86"/>
        <v>0.9881284576041196</v>
      </c>
      <c r="AJ371" s="199">
        <f t="shared" si="93"/>
        <v>639.75</v>
      </c>
      <c r="AK371" s="209">
        <f t="shared" si="87"/>
        <v>0.98887042900386213</v>
      </c>
      <c r="AM371" s="210" t="b">
        <f t="shared" si="94"/>
        <v>0</v>
      </c>
      <c r="AN371" s="210" t="b">
        <f t="shared" si="101"/>
        <v>0</v>
      </c>
      <c r="AO371" s="211">
        <f t="shared" si="95"/>
        <v>62</v>
      </c>
      <c r="AP371" s="222">
        <f t="shared" si="96"/>
        <v>74648</v>
      </c>
      <c r="AQ371" s="178">
        <v>342</v>
      </c>
      <c r="AR371" s="212">
        <v>0</v>
      </c>
      <c r="AS371" s="203">
        <f t="shared" si="88"/>
        <v>0</v>
      </c>
      <c r="AT371" s="178">
        <v>342</v>
      </c>
      <c r="AU371" s="217">
        <f t="shared" si="89"/>
        <v>682.4</v>
      </c>
      <c r="AV371" s="217">
        <f t="shared" si="97"/>
        <v>0</v>
      </c>
      <c r="AW371" s="213">
        <v>0</v>
      </c>
      <c r="AY371" s="179"/>
      <c r="AZ371" s="214"/>
      <c r="BA371" s="232">
        <v>22048</v>
      </c>
      <c r="BB371" s="266">
        <f t="shared" si="98"/>
        <v>22048</v>
      </c>
      <c r="BC371" s="215">
        <f t="shared" si="99"/>
        <v>4189.12</v>
      </c>
      <c r="BD371" s="215">
        <f t="shared" si="100"/>
        <v>0</v>
      </c>
    </row>
    <row r="372" spans="1:56" s="181" customFormat="1" ht="18.75" customHeight="1">
      <c r="A372" s="178">
        <v>343</v>
      </c>
      <c r="B372" s="179" t="s">
        <v>280</v>
      </c>
      <c r="C372" s="178" t="s">
        <v>369</v>
      </c>
      <c r="D372" s="263">
        <v>554</v>
      </c>
      <c r="E372" s="263">
        <v>20272</v>
      </c>
      <c r="F372" s="263">
        <v>48835</v>
      </c>
      <c r="G372" s="263">
        <v>26920</v>
      </c>
      <c r="H372" s="263">
        <v>633</v>
      </c>
      <c r="I372" s="263">
        <v>34889</v>
      </c>
      <c r="J372" s="263">
        <v>6892</v>
      </c>
      <c r="K372" s="263">
        <v>74312</v>
      </c>
      <c r="L372" s="263">
        <v>75296</v>
      </c>
      <c r="M372" s="263">
        <v>43603</v>
      </c>
      <c r="N372" s="263">
        <v>15845</v>
      </c>
      <c r="O372" s="263">
        <v>16646</v>
      </c>
      <c r="P372" s="263">
        <v>26790</v>
      </c>
      <c r="Q372" s="263">
        <v>34455</v>
      </c>
      <c r="R372" s="263">
        <v>53059</v>
      </c>
      <c r="S372" s="263">
        <v>40965</v>
      </c>
      <c r="T372" s="263">
        <v>56685</v>
      </c>
      <c r="U372" s="263">
        <v>36755</v>
      </c>
      <c r="V372" s="263">
        <v>22090</v>
      </c>
      <c r="W372" s="263">
        <v>19377</v>
      </c>
      <c r="X372" s="263">
        <v>10639</v>
      </c>
      <c r="Y372" s="263">
        <v>27973</v>
      </c>
      <c r="Z372" s="263">
        <v>27309</v>
      </c>
      <c r="AA372" s="263">
        <v>24246</v>
      </c>
      <c r="AB372" s="263">
        <v>35334</v>
      </c>
      <c r="AC372" s="263">
        <v>35478</v>
      </c>
      <c r="AD372" s="263">
        <v>5569</v>
      </c>
      <c r="AF372" s="262">
        <f t="shared" si="90"/>
        <v>75296</v>
      </c>
      <c r="AG372" s="262">
        <f t="shared" si="91"/>
        <v>554</v>
      </c>
      <c r="AH372" s="199">
        <f t="shared" si="92"/>
        <v>443.2</v>
      </c>
      <c r="AI372" s="209">
        <f t="shared" si="86"/>
        <v>0.98983556177327248</v>
      </c>
      <c r="AJ372" s="199">
        <f t="shared" si="93"/>
        <v>415.5</v>
      </c>
      <c r="AK372" s="209">
        <f t="shared" si="87"/>
        <v>0.99047083916244294</v>
      </c>
      <c r="AM372" s="210" t="b">
        <f t="shared" si="94"/>
        <v>0</v>
      </c>
      <c r="AN372" s="210" t="b">
        <f t="shared" si="101"/>
        <v>0</v>
      </c>
      <c r="AO372" s="211">
        <f t="shared" si="95"/>
        <v>62</v>
      </c>
      <c r="AP372" s="222">
        <f t="shared" si="96"/>
        <v>74648</v>
      </c>
      <c r="AQ372" s="178">
        <v>343</v>
      </c>
      <c r="AR372" s="212">
        <v>0</v>
      </c>
      <c r="AS372" s="203">
        <f t="shared" si="88"/>
        <v>0</v>
      </c>
      <c r="AT372" s="178">
        <v>343</v>
      </c>
      <c r="AU372" s="217">
        <f t="shared" si="89"/>
        <v>443.2</v>
      </c>
      <c r="AV372" s="217">
        <f t="shared" si="97"/>
        <v>0</v>
      </c>
      <c r="AW372" s="213">
        <v>0</v>
      </c>
      <c r="AY372" s="179"/>
      <c r="AZ372" s="214"/>
      <c r="BA372" s="232">
        <v>5488</v>
      </c>
      <c r="BB372" s="266">
        <f t="shared" si="98"/>
        <v>5488</v>
      </c>
      <c r="BC372" s="215">
        <f t="shared" si="99"/>
        <v>1042.72</v>
      </c>
      <c r="BD372" s="215">
        <f t="shared" si="100"/>
        <v>0</v>
      </c>
    </row>
    <row r="373" spans="1:56" s="181" customFormat="1" ht="18.75" customHeight="1">
      <c r="A373" s="178">
        <v>344</v>
      </c>
      <c r="B373" s="179" t="s">
        <v>456</v>
      </c>
      <c r="C373" s="178" t="s">
        <v>369</v>
      </c>
      <c r="D373" s="263">
        <v>721</v>
      </c>
      <c r="E373" s="263">
        <v>54516</v>
      </c>
      <c r="F373" s="263">
        <v>12963</v>
      </c>
      <c r="G373" s="263">
        <v>67300</v>
      </c>
      <c r="H373" s="263">
        <v>823</v>
      </c>
      <c r="I373" s="263">
        <v>24921</v>
      </c>
      <c r="J373" s="263">
        <v>6112</v>
      </c>
      <c r="K373" s="263">
        <v>59479</v>
      </c>
      <c r="L373" s="263">
        <v>45516</v>
      </c>
      <c r="M373" s="263">
        <v>8087</v>
      </c>
      <c r="N373" s="263">
        <v>11419</v>
      </c>
      <c r="O373" s="263">
        <v>31211</v>
      </c>
      <c r="P373" s="263">
        <v>31861</v>
      </c>
      <c r="Q373" s="263">
        <v>24610</v>
      </c>
      <c r="R373" s="263">
        <v>13108</v>
      </c>
      <c r="S373" s="263">
        <v>31341</v>
      </c>
      <c r="T373" s="263">
        <v>12679</v>
      </c>
      <c r="U373" s="263">
        <v>19345</v>
      </c>
      <c r="V373" s="263">
        <v>15779</v>
      </c>
      <c r="W373" s="263">
        <v>45386</v>
      </c>
      <c r="X373" s="263">
        <v>24383</v>
      </c>
      <c r="Y373" s="263">
        <v>9810</v>
      </c>
      <c r="Z373" s="263">
        <v>19507</v>
      </c>
      <c r="AA373" s="263">
        <v>29060</v>
      </c>
      <c r="AB373" s="263">
        <v>25125</v>
      </c>
      <c r="AC373" s="263">
        <v>25343</v>
      </c>
      <c r="AD373" s="263">
        <v>8193</v>
      </c>
      <c r="AF373" s="262">
        <f t="shared" si="90"/>
        <v>67300</v>
      </c>
      <c r="AG373" s="262">
        <f t="shared" si="91"/>
        <v>721</v>
      </c>
      <c r="AH373" s="199">
        <f t="shared" si="92"/>
        <v>576.79999999999995</v>
      </c>
      <c r="AI373" s="209">
        <f t="shared" si="86"/>
        <v>0.92867565228143933</v>
      </c>
      <c r="AJ373" s="199">
        <f t="shared" si="93"/>
        <v>540.75</v>
      </c>
      <c r="AK373" s="209">
        <f t="shared" si="87"/>
        <v>0.93313342401384936</v>
      </c>
      <c r="AM373" s="210" t="b">
        <f t="shared" si="94"/>
        <v>0</v>
      </c>
      <c r="AN373" s="210" t="b">
        <f t="shared" si="101"/>
        <v>0</v>
      </c>
      <c r="AO373" s="211">
        <f t="shared" si="95"/>
        <v>62</v>
      </c>
      <c r="AP373" s="222">
        <f t="shared" si="96"/>
        <v>74648</v>
      </c>
      <c r="AQ373" s="178">
        <v>344</v>
      </c>
      <c r="AR373" s="212">
        <v>0</v>
      </c>
      <c r="AS373" s="203">
        <f t="shared" si="88"/>
        <v>0</v>
      </c>
      <c r="AT373" s="178">
        <v>344</v>
      </c>
      <c r="AU373" s="217">
        <f t="shared" si="89"/>
        <v>576.79999999999995</v>
      </c>
      <c r="AV373" s="217">
        <f t="shared" si="97"/>
        <v>0</v>
      </c>
      <c r="AW373" s="213">
        <v>0</v>
      </c>
      <c r="AY373" s="179"/>
      <c r="AZ373" s="214"/>
      <c r="BA373" s="232">
        <v>5488</v>
      </c>
      <c r="BB373" s="266">
        <f t="shared" si="98"/>
        <v>5488</v>
      </c>
      <c r="BC373" s="215">
        <f t="shared" si="99"/>
        <v>1042.72</v>
      </c>
      <c r="BD373" s="215">
        <f t="shared" si="100"/>
        <v>0</v>
      </c>
    </row>
    <row r="374" spans="1:56" s="181" customFormat="1" ht="18.75" customHeight="1">
      <c r="A374" s="178">
        <v>345</v>
      </c>
      <c r="B374" s="179" t="s">
        <v>457</v>
      </c>
      <c r="C374" s="178" t="s">
        <v>369</v>
      </c>
      <c r="D374" s="263">
        <v>910</v>
      </c>
      <c r="E374" s="263">
        <v>59626</v>
      </c>
      <c r="F374" s="263">
        <v>71235</v>
      </c>
      <c r="G374" s="263">
        <v>72533</v>
      </c>
      <c r="H374" s="263">
        <v>1040</v>
      </c>
      <c r="I374" s="263">
        <v>92784</v>
      </c>
      <c r="J374" s="263">
        <v>32771</v>
      </c>
      <c r="K374" s="263">
        <v>74312</v>
      </c>
      <c r="L374" s="263">
        <v>75296</v>
      </c>
      <c r="M374" s="263">
        <v>63603</v>
      </c>
      <c r="N374" s="263">
        <v>25670</v>
      </c>
      <c r="O374" s="263">
        <v>46556</v>
      </c>
      <c r="P374" s="263">
        <v>62682</v>
      </c>
      <c r="Q374" s="263">
        <v>91627</v>
      </c>
      <c r="R374" s="263">
        <v>92853</v>
      </c>
      <c r="S374" s="263">
        <v>121332</v>
      </c>
      <c r="T374" s="263">
        <v>82683</v>
      </c>
      <c r="U374" s="263">
        <v>87050</v>
      </c>
      <c r="V374" s="263">
        <v>58745</v>
      </c>
      <c r="W374" s="263">
        <v>38884</v>
      </c>
      <c r="X374" s="263">
        <v>31264</v>
      </c>
      <c r="Y374" s="263">
        <v>17467</v>
      </c>
      <c r="Z374" s="263">
        <v>39013</v>
      </c>
      <c r="AA374" s="263">
        <v>38259</v>
      </c>
      <c r="AB374" s="263">
        <v>93828</v>
      </c>
      <c r="AC374" s="263">
        <v>94350</v>
      </c>
      <c r="AD374" s="263">
        <v>63072</v>
      </c>
      <c r="AF374" s="262">
        <f t="shared" si="90"/>
        <v>121332</v>
      </c>
      <c r="AG374" s="262">
        <f t="shared" si="91"/>
        <v>910</v>
      </c>
      <c r="AH374" s="199">
        <f t="shared" si="92"/>
        <v>728</v>
      </c>
      <c r="AI374" s="209">
        <f t="shared" si="86"/>
        <v>0.98855399902520324</v>
      </c>
      <c r="AJ374" s="199">
        <f t="shared" si="93"/>
        <v>682.5</v>
      </c>
      <c r="AK374" s="209">
        <f t="shared" si="87"/>
        <v>0.98926937408612803</v>
      </c>
      <c r="AM374" s="210" t="b">
        <f t="shared" si="94"/>
        <v>0</v>
      </c>
      <c r="AN374" s="210" t="b">
        <f t="shared" si="101"/>
        <v>0</v>
      </c>
      <c r="AO374" s="211">
        <f t="shared" si="95"/>
        <v>62</v>
      </c>
      <c r="AP374" s="222">
        <f t="shared" si="96"/>
        <v>74648</v>
      </c>
      <c r="AQ374" s="178">
        <v>345</v>
      </c>
      <c r="AR374" s="212">
        <v>0</v>
      </c>
      <c r="AS374" s="203">
        <f t="shared" si="88"/>
        <v>0</v>
      </c>
      <c r="AT374" s="178">
        <v>345</v>
      </c>
      <c r="AU374" s="217">
        <f t="shared" si="89"/>
        <v>728</v>
      </c>
      <c r="AV374" s="217">
        <f t="shared" si="97"/>
        <v>0</v>
      </c>
      <c r="AW374" s="213">
        <v>0</v>
      </c>
      <c r="AY374" s="179"/>
      <c r="AZ374" s="214"/>
      <c r="BA374" s="232">
        <v>22048</v>
      </c>
      <c r="BB374" s="266">
        <f t="shared" si="98"/>
        <v>22048</v>
      </c>
      <c r="BC374" s="215">
        <f t="shared" si="99"/>
        <v>4189.12</v>
      </c>
      <c r="BD374" s="215">
        <f t="shared" si="100"/>
        <v>0</v>
      </c>
    </row>
    <row r="375" spans="1:56" s="181" customFormat="1" ht="18.75" customHeight="1">
      <c r="A375" s="178">
        <v>346</v>
      </c>
      <c r="B375" s="179" t="s">
        <v>458</v>
      </c>
      <c r="C375" s="178" t="s">
        <v>369</v>
      </c>
      <c r="D375" s="263">
        <v>1398</v>
      </c>
      <c r="E375" s="263">
        <v>88587</v>
      </c>
      <c r="F375" s="263">
        <v>75518</v>
      </c>
      <c r="G375" s="263">
        <v>72533</v>
      </c>
      <c r="H375" s="263">
        <v>1597</v>
      </c>
      <c r="I375" s="263">
        <v>123557</v>
      </c>
      <c r="J375" s="263">
        <v>54880</v>
      </c>
      <c r="K375" s="263">
        <v>99132</v>
      </c>
      <c r="L375" s="263">
        <v>75296</v>
      </c>
      <c r="M375" s="263">
        <v>67426</v>
      </c>
      <c r="N375" s="263">
        <v>36027</v>
      </c>
      <c r="O375" s="263">
        <v>65804</v>
      </c>
      <c r="P375" s="263">
        <v>88431</v>
      </c>
      <c r="Q375" s="263">
        <v>122019</v>
      </c>
      <c r="R375" s="263">
        <v>115636</v>
      </c>
      <c r="S375" s="263">
        <v>156966</v>
      </c>
      <c r="T375" s="263">
        <v>97883</v>
      </c>
      <c r="U375" s="263">
        <v>94787</v>
      </c>
      <c r="V375" s="263">
        <v>78229</v>
      </c>
      <c r="W375" s="263">
        <v>38884</v>
      </c>
      <c r="X375" s="263">
        <v>53409</v>
      </c>
      <c r="Y375" s="263">
        <v>31629</v>
      </c>
      <c r="Z375" s="263">
        <v>78028</v>
      </c>
      <c r="AA375" s="263">
        <v>65518</v>
      </c>
      <c r="AB375" s="263">
        <v>125390</v>
      </c>
      <c r="AC375" s="263">
        <v>125645</v>
      </c>
      <c r="AD375" s="263">
        <v>81929</v>
      </c>
      <c r="AF375" s="262">
        <f t="shared" si="90"/>
        <v>156966</v>
      </c>
      <c r="AG375" s="262">
        <f t="shared" si="91"/>
        <v>1398</v>
      </c>
      <c r="AH375" s="199">
        <f t="shared" si="92"/>
        <v>1118.4000000000001</v>
      </c>
      <c r="AI375" s="209">
        <f t="shared" si="86"/>
        <v>0.98341292676415626</v>
      </c>
      <c r="AJ375" s="199">
        <f t="shared" si="93"/>
        <v>1048.5</v>
      </c>
      <c r="AK375" s="209">
        <f t="shared" si="87"/>
        <v>0.98444961884139648</v>
      </c>
      <c r="AM375" s="210" t="b">
        <f t="shared" si="94"/>
        <v>0</v>
      </c>
      <c r="AN375" s="210" t="b">
        <f t="shared" si="101"/>
        <v>0</v>
      </c>
      <c r="AO375" s="211">
        <f t="shared" si="95"/>
        <v>62</v>
      </c>
      <c r="AP375" s="222">
        <f t="shared" si="96"/>
        <v>74648</v>
      </c>
      <c r="AQ375" s="178">
        <v>346</v>
      </c>
      <c r="AR375" s="212">
        <v>0</v>
      </c>
      <c r="AS375" s="203">
        <f t="shared" si="88"/>
        <v>0</v>
      </c>
      <c r="AT375" s="178">
        <v>346</v>
      </c>
      <c r="AU375" s="217">
        <f t="shared" si="89"/>
        <v>1118.4000000000001</v>
      </c>
      <c r="AV375" s="217">
        <f t="shared" si="97"/>
        <v>0</v>
      </c>
      <c r="AW375" s="213">
        <v>0</v>
      </c>
      <c r="AY375" s="179"/>
      <c r="AZ375" s="214"/>
      <c r="BA375" s="232">
        <v>36830</v>
      </c>
      <c r="BB375" s="266">
        <f t="shared" si="98"/>
        <v>36830</v>
      </c>
      <c r="BC375" s="215">
        <f t="shared" si="99"/>
        <v>6997.7</v>
      </c>
      <c r="BD375" s="215">
        <f t="shared" si="100"/>
        <v>0</v>
      </c>
    </row>
    <row r="376" spans="1:56" s="181" customFormat="1" ht="18.75" customHeight="1">
      <c r="A376" s="178">
        <v>347</v>
      </c>
      <c r="B376" s="179" t="s">
        <v>281</v>
      </c>
      <c r="C376" s="178" t="s">
        <v>369</v>
      </c>
      <c r="D376" s="263">
        <v>987</v>
      </c>
      <c r="E376" s="263">
        <v>40886</v>
      </c>
      <c r="F376" s="263">
        <v>32924</v>
      </c>
      <c r="G376" s="263">
        <v>42623</v>
      </c>
      <c r="H376" s="263">
        <v>1127</v>
      </c>
      <c r="I376" s="263">
        <v>129807</v>
      </c>
      <c r="J376" s="263">
        <v>36152</v>
      </c>
      <c r="K376" s="263">
        <v>55734</v>
      </c>
      <c r="L376" s="263">
        <v>44216</v>
      </c>
      <c r="M376" s="263">
        <v>29397</v>
      </c>
      <c r="N376" s="263">
        <v>15800</v>
      </c>
      <c r="O376" s="263">
        <v>35632</v>
      </c>
      <c r="P376" s="263">
        <v>37063</v>
      </c>
      <c r="Q376" s="263">
        <v>128193</v>
      </c>
      <c r="R376" s="263">
        <v>41979</v>
      </c>
      <c r="S376" s="263">
        <v>53319</v>
      </c>
      <c r="T376" s="263">
        <v>42941</v>
      </c>
      <c r="U376" s="263">
        <v>67706</v>
      </c>
      <c r="V376" s="263">
        <v>82186</v>
      </c>
      <c r="W376" s="263">
        <v>39942</v>
      </c>
      <c r="X376" s="263">
        <v>45722</v>
      </c>
      <c r="Y376" s="263">
        <v>19924</v>
      </c>
      <c r="Z376" s="263">
        <v>50522</v>
      </c>
      <c r="AA376" s="263">
        <v>36622</v>
      </c>
      <c r="AB376" s="263">
        <v>130891</v>
      </c>
      <c r="AC376" s="263">
        <v>132001</v>
      </c>
      <c r="AD376" s="263">
        <v>32901</v>
      </c>
      <c r="AF376" s="262">
        <f t="shared" si="90"/>
        <v>132001</v>
      </c>
      <c r="AG376" s="262">
        <f t="shared" si="91"/>
        <v>987</v>
      </c>
      <c r="AH376" s="199">
        <f t="shared" si="92"/>
        <v>789.6</v>
      </c>
      <c r="AI376" s="209">
        <f t="shared" si="86"/>
        <v>0.97314011633840192</v>
      </c>
      <c r="AJ376" s="199">
        <f t="shared" si="93"/>
        <v>740.25</v>
      </c>
      <c r="AK376" s="209">
        <f t="shared" si="87"/>
        <v>0.97481885906725174</v>
      </c>
      <c r="AM376" s="210" t="b">
        <f t="shared" si="94"/>
        <v>0</v>
      </c>
      <c r="AN376" s="210" t="b">
        <f t="shared" si="101"/>
        <v>0</v>
      </c>
      <c r="AO376" s="211">
        <f t="shared" si="95"/>
        <v>62</v>
      </c>
      <c r="AP376" s="222">
        <f t="shared" si="96"/>
        <v>74648</v>
      </c>
      <c r="AQ376" s="178">
        <v>347</v>
      </c>
      <c r="AR376" s="212">
        <v>0</v>
      </c>
      <c r="AS376" s="203">
        <f t="shared" si="88"/>
        <v>0</v>
      </c>
      <c r="AT376" s="178">
        <v>347</v>
      </c>
      <c r="AU376" s="217">
        <f t="shared" si="89"/>
        <v>789.6</v>
      </c>
      <c r="AV376" s="217">
        <f t="shared" si="97"/>
        <v>0</v>
      </c>
      <c r="AW376" s="213">
        <v>0</v>
      </c>
      <c r="AY376" s="179"/>
      <c r="AZ376" s="214"/>
      <c r="BA376" s="232">
        <v>19690</v>
      </c>
      <c r="BB376" s="266">
        <f t="shared" si="98"/>
        <v>19690</v>
      </c>
      <c r="BC376" s="215">
        <f t="shared" si="99"/>
        <v>3741.1</v>
      </c>
      <c r="BD376" s="215">
        <f t="shared" si="100"/>
        <v>0</v>
      </c>
    </row>
    <row r="377" spans="1:56" s="181" customFormat="1" ht="18.75" customHeight="1">
      <c r="A377" s="178">
        <v>348</v>
      </c>
      <c r="B377" s="179" t="s">
        <v>282</v>
      </c>
      <c r="C377" s="178" t="s">
        <v>369</v>
      </c>
      <c r="D377" s="263">
        <v>987</v>
      </c>
      <c r="E377" s="263">
        <v>40886</v>
      </c>
      <c r="F377" s="263">
        <v>32924</v>
      </c>
      <c r="G377" s="263">
        <v>42623</v>
      </c>
      <c r="H377" s="263">
        <v>1127</v>
      </c>
      <c r="I377" s="263">
        <v>129807</v>
      </c>
      <c r="J377" s="263">
        <v>36152</v>
      </c>
      <c r="K377" s="263">
        <v>59479</v>
      </c>
      <c r="L377" s="263">
        <v>69185</v>
      </c>
      <c r="M377" s="263">
        <v>29397</v>
      </c>
      <c r="N377" s="263">
        <v>15800</v>
      </c>
      <c r="O377" s="263">
        <v>35632</v>
      </c>
      <c r="P377" s="263">
        <v>37063</v>
      </c>
      <c r="Q377" s="263">
        <v>128193</v>
      </c>
      <c r="R377" s="263">
        <v>41979</v>
      </c>
      <c r="S377" s="263">
        <v>53319</v>
      </c>
      <c r="T377" s="263">
        <v>42941</v>
      </c>
      <c r="U377" s="263">
        <v>77377</v>
      </c>
      <c r="V377" s="263">
        <v>82186</v>
      </c>
      <c r="W377" s="263">
        <v>45386</v>
      </c>
      <c r="X377" s="263">
        <v>142993</v>
      </c>
      <c r="Y377" s="263">
        <v>21499</v>
      </c>
      <c r="Z377" s="263">
        <v>50522</v>
      </c>
      <c r="AA377" s="263">
        <v>36622</v>
      </c>
      <c r="AB377" s="263">
        <v>131698</v>
      </c>
      <c r="AC377" s="263">
        <v>132001</v>
      </c>
      <c r="AD377" s="263">
        <v>32511</v>
      </c>
      <c r="AF377" s="262">
        <f t="shared" si="90"/>
        <v>142993</v>
      </c>
      <c r="AG377" s="262">
        <f t="shared" si="91"/>
        <v>987</v>
      </c>
      <c r="AH377" s="199">
        <f t="shared" si="92"/>
        <v>789.6</v>
      </c>
      <c r="AI377" s="209">
        <f t="shared" si="86"/>
        <v>0.97314011633840192</v>
      </c>
      <c r="AJ377" s="199">
        <f t="shared" si="93"/>
        <v>740.25</v>
      </c>
      <c r="AK377" s="209">
        <f t="shared" si="87"/>
        <v>0.97481885906725174</v>
      </c>
      <c r="AM377" s="210" t="b">
        <f t="shared" si="94"/>
        <v>0</v>
      </c>
      <c r="AN377" s="210" t="b">
        <f t="shared" si="101"/>
        <v>0</v>
      </c>
      <c r="AO377" s="211">
        <f t="shared" si="95"/>
        <v>62</v>
      </c>
      <c r="AP377" s="222">
        <f t="shared" si="96"/>
        <v>74648</v>
      </c>
      <c r="AQ377" s="178">
        <v>348</v>
      </c>
      <c r="AR377" s="212">
        <v>0</v>
      </c>
      <c r="AS377" s="203">
        <f t="shared" si="88"/>
        <v>0</v>
      </c>
      <c r="AT377" s="178">
        <v>348</v>
      </c>
      <c r="AU377" s="217">
        <f t="shared" si="89"/>
        <v>789.6</v>
      </c>
      <c r="AV377" s="217">
        <f t="shared" si="97"/>
        <v>0</v>
      </c>
      <c r="AW377" s="213">
        <v>0</v>
      </c>
      <c r="AY377" s="179"/>
      <c r="AZ377" s="214"/>
      <c r="BA377" s="232">
        <v>19690</v>
      </c>
      <c r="BB377" s="266">
        <f t="shared" si="98"/>
        <v>19690</v>
      </c>
      <c r="BC377" s="215">
        <f t="shared" si="99"/>
        <v>3741.1</v>
      </c>
      <c r="BD377" s="215">
        <f t="shared" si="100"/>
        <v>0</v>
      </c>
    </row>
    <row r="378" spans="1:56" s="181" customFormat="1" ht="18.75" customHeight="1">
      <c r="A378" s="178">
        <v>349</v>
      </c>
      <c r="B378" s="179" t="s">
        <v>283</v>
      </c>
      <c r="C378" s="178" t="s">
        <v>369</v>
      </c>
      <c r="D378" s="263">
        <v>987</v>
      </c>
      <c r="E378" s="263">
        <v>40886</v>
      </c>
      <c r="F378" s="263">
        <v>32924</v>
      </c>
      <c r="G378" s="263">
        <v>31405</v>
      </c>
      <c r="H378" s="263">
        <v>1127</v>
      </c>
      <c r="I378" s="263">
        <v>63479</v>
      </c>
      <c r="J378" s="263">
        <v>36152</v>
      </c>
      <c r="K378" s="263">
        <v>55734</v>
      </c>
      <c r="L378" s="263">
        <v>69185</v>
      </c>
      <c r="M378" s="263">
        <v>29397</v>
      </c>
      <c r="N378" s="263">
        <v>15800</v>
      </c>
      <c r="O378" s="263">
        <v>35632</v>
      </c>
      <c r="P378" s="263">
        <v>37063</v>
      </c>
      <c r="Q378" s="263">
        <v>62687</v>
      </c>
      <c r="R378" s="263">
        <v>41979</v>
      </c>
      <c r="S378" s="263">
        <v>53319</v>
      </c>
      <c r="T378" s="263">
        <v>42941</v>
      </c>
      <c r="U378" s="263">
        <v>77377</v>
      </c>
      <c r="V378" s="263">
        <v>40190</v>
      </c>
      <c r="W378" s="263">
        <v>47700</v>
      </c>
      <c r="X378" s="263">
        <v>50899</v>
      </c>
      <c r="Y378" s="263">
        <v>21370</v>
      </c>
      <c r="Z378" s="263">
        <v>50522</v>
      </c>
      <c r="AA378" s="263">
        <v>36622</v>
      </c>
      <c r="AB378" s="263">
        <v>64256</v>
      </c>
      <c r="AC378" s="263">
        <v>64551</v>
      </c>
      <c r="AD378" s="263">
        <v>33811</v>
      </c>
      <c r="AF378" s="262">
        <f t="shared" si="90"/>
        <v>77377</v>
      </c>
      <c r="AG378" s="262">
        <f t="shared" si="91"/>
        <v>987</v>
      </c>
      <c r="AH378" s="199">
        <f t="shared" si="92"/>
        <v>789.6</v>
      </c>
      <c r="AI378" s="209">
        <f t="shared" si="86"/>
        <v>0.97314011633840192</v>
      </c>
      <c r="AJ378" s="199">
        <f t="shared" si="93"/>
        <v>740.25</v>
      </c>
      <c r="AK378" s="209">
        <f t="shared" si="87"/>
        <v>0.97481885906725174</v>
      </c>
      <c r="AM378" s="210" t="b">
        <f t="shared" si="94"/>
        <v>0</v>
      </c>
      <c r="AN378" s="210" t="b">
        <f t="shared" si="101"/>
        <v>0</v>
      </c>
      <c r="AO378" s="211">
        <f t="shared" si="95"/>
        <v>62</v>
      </c>
      <c r="AP378" s="222">
        <f t="shared" si="96"/>
        <v>74648</v>
      </c>
      <c r="AQ378" s="178">
        <v>349</v>
      </c>
      <c r="AR378" s="212">
        <v>0</v>
      </c>
      <c r="AS378" s="203">
        <f t="shared" si="88"/>
        <v>0</v>
      </c>
      <c r="AT378" s="178">
        <v>349</v>
      </c>
      <c r="AU378" s="217">
        <f t="shared" si="89"/>
        <v>789.6</v>
      </c>
      <c r="AV378" s="217">
        <f t="shared" si="97"/>
        <v>0</v>
      </c>
      <c r="AW378" s="213">
        <v>0</v>
      </c>
      <c r="AY378" s="179"/>
      <c r="AZ378" s="214"/>
      <c r="BA378" s="232">
        <v>19690</v>
      </c>
      <c r="BB378" s="266">
        <f t="shared" si="98"/>
        <v>19690</v>
      </c>
      <c r="BC378" s="215">
        <f t="shared" si="99"/>
        <v>3741.1</v>
      </c>
      <c r="BD378" s="215">
        <f t="shared" si="100"/>
        <v>0</v>
      </c>
    </row>
    <row r="379" spans="1:56" s="181" customFormat="1" ht="18.75" customHeight="1">
      <c r="A379" s="178">
        <v>350</v>
      </c>
      <c r="B379" s="179" t="s">
        <v>284</v>
      </c>
      <c r="C379" s="178" t="s">
        <v>369</v>
      </c>
      <c r="D379" s="263">
        <v>1447</v>
      </c>
      <c r="E379" s="263">
        <v>42590</v>
      </c>
      <c r="F379" s="263">
        <v>63523</v>
      </c>
      <c r="G379" s="263">
        <v>59821</v>
      </c>
      <c r="H379" s="263">
        <v>1652</v>
      </c>
      <c r="I379" s="263">
        <v>87663</v>
      </c>
      <c r="J379" s="263">
        <v>57090</v>
      </c>
      <c r="K379" s="263">
        <v>373429</v>
      </c>
      <c r="L379" s="263">
        <v>57220</v>
      </c>
      <c r="M379" s="263">
        <v>56716</v>
      </c>
      <c r="N379" s="263">
        <v>24333</v>
      </c>
      <c r="O379" s="263">
        <v>52407</v>
      </c>
      <c r="P379" s="263">
        <v>63072</v>
      </c>
      <c r="Q379" s="263">
        <v>86572</v>
      </c>
      <c r="R379" s="263">
        <v>202871</v>
      </c>
      <c r="S379" s="263">
        <v>108847</v>
      </c>
      <c r="T379" s="263">
        <v>160216</v>
      </c>
      <c r="U379" s="263">
        <v>87050</v>
      </c>
      <c r="V379" s="263">
        <v>55504</v>
      </c>
      <c r="W379" s="263">
        <v>64893</v>
      </c>
      <c r="X379" s="263">
        <v>60694</v>
      </c>
      <c r="Y379" s="263">
        <v>67885</v>
      </c>
      <c r="Z379" s="263">
        <v>74126</v>
      </c>
      <c r="AA379" s="263">
        <v>57114</v>
      </c>
      <c r="AB379" s="263">
        <v>88548</v>
      </c>
      <c r="AC379" s="263">
        <v>89145</v>
      </c>
      <c r="AD379" s="263">
        <v>23910</v>
      </c>
      <c r="AF379" s="262">
        <f t="shared" si="90"/>
        <v>373429</v>
      </c>
      <c r="AG379" s="262">
        <f t="shared" si="91"/>
        <v>1447</v>
      </c>
      <c r="AH379" s="199">
        <f t="shared" si="92"/>
        <v>1157.5999999999999</v>
      </c>
      <c r="AI379" s="209">
        <f t="shared" si="86"/>
        <v>0.9795895338176176</v>
      </c>
      <c r="AJ379" s="199">
        <f t="shared" si="93"/>
        <v>1085.25</v>
      </c>
      <c r="AK379" s="209">
        <f t="shared" si="87"/>
        <v>0.98086518795401645</v>
      </c>
      <c r="AM379" s="210" t="b">
        <f t="shared" si="94"/>
        <v>0</v>
      </c>
      <c r="AN379" s="210" t="b">
        <f t="shared" si="101"/>
        <v>0</v>
      </c>
      <c r="AO379" s="211">
        <f t="shared" si="95"/>
        <v>62</v>
      </c>
      <c r="AP379" s="222">
        <f t="shared" si="96"/>
        <v>74648</v>
      </c>
      <c r="AQ379" s="178">
        <v>350</v>
      </c>
      <c r="AR379" s="212">
        <v>0</v>
      </c>
      <c r="AS379" s="203">
        <f t="shared" si="88"/>
        <v>0</v>
      </c>
      <c r="AT379" s="178">
        <v>350</v>
      </c>
      <c r="AU379" s="217">
        <f t="shared" si="89"/>
        <v>1157.5999999999999</v>
      </c>
      <c r="AV379" s="217">
        <f t="shared" si="97"/>
        <v>0</v>
      </c>
      <c r="AW379" s="213">
        <v>0</v>
      </c>
      <c r="AY379" s="179"/>
      <c r="AZ379" s="214"/>
      <c r="BA379" s="232">
        <v>36250</v>
      </c>
      <c r="BB379" s="266">
        <f t="shared" si="98"/>
        <v>36250</v>
      </c>
      <c r="BC379" s="215">
        <f t="shared" si="99"/>
        <v>6887.5</v>
      </c>
      <c r="BD379" s="215">
        <f t="shared" si="100"/>
        <v>0</v>
      </c>
    </row>
    <row r="380" spans="1:56" s="181" customFormat="1" ht="18.75" customHeight="1">
      <c r="A380" s="178">
        <v>351</v>
      </c>
      <c r="B380" s="179" t="s">
        <v>285</v>
      </c>
      <c r="C380" s="178" t="s">
        <v>369</v>
      </c>
      <c r="D380" s="263">
        <v>4337</v>
      </c>
      <c r="E380" s="263">
        <v>170360</v>
      </c>
      <c r="F380" s="263">
        <v>134513</v>
      </c>
      <c r="G380" s="263">
        <v>59821</v>
      </c>
      <c r="H380" s="263">
        <v>4957</v>
      </c>
      <c r="I380" s="263">
        <v>227049</v>
      </c>
      <c r="J380" s="263">
        <v>407823</v>
      </c>
      <c r="K380" s="263">
        <v>792008</v>
      </c>
      <c r="L380" s="263">
        <v>171270</v>
      </c>
      <c r="M380" s="263">
        <v>120102</v>
      </c>
      <c r="N380" s="263">
        <v>77808</v>
      </c>
      <c r="O380" s="263">
        <v>110928</v>
      </c>
      <c r="P380" s="263">
        <v>171660</v>
      </c>
      <c r="Q380" s="263">
        <v>224221</v>
      </c>
      <c r="R380" s="263">
        <v>273096</v>
      </c>
      <c r="S380" s="263">
        <v>251248</v>
      </c>
      <c r="T380" s="263">
        <v>256906</v>
      </c>
      <c r="U380" s="263">
        <v>241804</v>
      </c>
      <c r="V380" s="263">
        <v>143754</v>
      </c>
      <c r="W380" s="263">
        <v>155925</v>
      </c>
      <c r="X380" s="263">
        <v>148301</v>
      </c>
      <c r="Y380" s="263">
        <v>128628</v>
      </c>
      <c r="Z380" s="263">
        <v>224328</v>
      </c>
      <c r="AA380" s="263">
        <v>142065</v>
      </c>
      <c r="AB380" s="263">
        <v>230596</v>
      </c>
      <c r="AC380" s="263">
        <v>230887</v>
      </c>
      <c r="AD380" s="263">
        <v>27542</v>
      </c>
      <c r="AF380" s="262">
        <f t="shared" si="90"/>
        <v>792008</v>
      </c>
      <c r="AG380" s="262">
        <f t="shared" si="91"/>
        <v>4337</v>
      </c>
      <c r="AH380" s="199">
        <f t="shared" si="92"/>
        <v>3469.6</v>
      </c>
      <c r="AI380" s="209">
        <f t="shared" si="86"/>
        <v>0.97111122212785794</v>
      </c>
      <c r="AJ380" s="199">
        <f t="shared" si="93"/>
        <v>3252.75</v>
      </c>
      <c r="AK380" s="209">
        <f t="shared" si="87"/>
        <v>0.97291677074486682</v>
      </c>
      <c r="AM380" s="210" t="b">
        <f t="shared" si="94"/>
        <v>0</v>
      </c>
      <c r="AN380" s="210" t="b">
        <f t="shared" si="101"/>
        <v>0</v>
      </c>
      <c r="AO380" s="211">
        <f t="shared" si="95"/>
        <v>62</v>
      </c>
      <c r="AP380" s="222">
        <f t="shared" si="96"/>
        <v>74648</v>
      </c>
      <c r="AQ380" s="178">
        <v>351</v>
      </c>
      <c r="AR380" s="212">
        <v>0</v>
      </c>
      <c r="AS380" s="203">
        <f t="shared" si="88"/>
        <v>0</v>
      </c>
      <c r="AT380" s="178">
        <v>351</v>
      </c>
      <c r="AU380" s="217">
        <f t="shared" si="89"/>
        <v>3469.6</v>
      </c>
      <c r="AV380" s="217">
        <f t="shared" si="97"/>
        <v>0</v>
      </c>
      <c r="AW380" s="213">
        <v>0</v>
      </c>
      <c r="AY380" s="179"/>
      <c r="AZ380" s="214"/>
      <c r="BA380" s="232">
        <v>100000</v>
      </c>
      <c r="BB380" s="266">
        <f t="shared" si="98"/>
        <v>100000</v>
      </c>
      <c r="BC380" s="215">
        <f t="shared" si="99"/>
        <v>19000</v>
      </c>
      <c r="BD380" s="215">
        <f t="shared" si="100"/>
        <v>0</v>
      </c>
    </row>
    <row r="381" spans="1:56" s="181" customFormat="1" ht="18.75" customHeight="1">
      <c r="A381" s="178">
        <v>352</v>
      </c>
      <c r="B381" s="179" t="s">
        <v>286</v>
      </c>
      <c r="C381" s="178" t="s">
        <v>369</v>
      </c>
      <c r="D381" s="263">
        <v>15127</v>
      </c>
      <c r="E381" s="263">
        <v>136288</v>
      </c>
      <c r="F381" s="263">
        <v>135309</v>
      </c>
      <c r="G381" s="263">
        <v>55335</v>
      </c>
      <c r="H381" s="263">
        <v>17289</v>
      </c>
      <c r="I381" s="263">
        <v>160713</v>
      </c>
      <c r="J381" s="263">
        <v>135118</v>
      </c>
      <c r="K381" s="263">
        <v>356875</v>
      </c>
      <c r="L381" s="263">
        <v>191609</v>
      </c>
      <c r="M381" s="263">
        <v>273031</v>
      </c>
      <c r="N381" s="263">
        <v>52141</v>
      </c>
      <c r="O381" s="263">
        <v>156445</v>
      </c>
      <c r="P381" s="263">
        <v>140449</v>
      </c>
      <c r="Q381" s="263">
        <v>158710</v>
      </c>
      <c r="R381" s="263">
        <v>78028</v>
      </c>
      <c r="S381" s="263">
        <v>209373</v>
      </c>
      <c r="T381" s="263">
        <v>354940</v>
      </c>
      <c r="U381" s="263">
        <v>154754</v>
      </c>
      <c r="V381" s="263">
        <v>101754</v>
      </c>
      <c r="W381" s="263">
        <v>637093</v>
      </c>
      <c r="X381" s="263">
        <v>345213</v>
      </c>
      <c r="Y381" s="263">
        <v>116923</v>
      </c>
      <c r="Z381" s="263">
        <v>93632</v>
      </c>
      <c r="AA381" s="263">
        <v>410152</v>
      </c>
      <c r="AB381" s="263">
        <v>162687</v>
      </c>
      <c r="AC381" s="263">
        <v>163428</v>
      </c>
      <c r="AD381" s="263">
        <v>30040</v>
      </c>
      <c r="AF381" s="262">
        <f t="shared" si="90"/>
        <v>637093</v>
      </c>
      <c r="AG381" s="262">
        <f t="shared" si="91"/>
        <v>15127</v>
      </c>
      <c r="AH381" s="199">
        <f t="shared" si="92"/>
        <v>12101.6</v>
      </c>
      <c r="AI381" s="209">
        <f t="shared" si="86"/>
        <v>0.95567682790598873</v>
      </c>
      <c r="AJ381" s="199">
        <f t="shared" si="93"/>
        <v>11345.25</v>
      </c>
      <c r="AK381" s="209">
        <f t="shared" si="87"/>
        <v>0.95844702616186439</v>
      </c>
      <c r="AM381" s="210" t="b">
        <f t="shared" si="94"/>
        <v>0</v>
      </c>
      <c r="AN381" s="210" t="b">
        <f t="shared" si="101"/>
        <v>0</v>
      </c>
      <c r="AO381" s="211">
        <f t="shared" si="95"/>
        <v>62</v>
      </c>
      <c r="AP381" s="222">
        <f t="shared" si="96"/>
        <v>74648</v>
      </c>
      <c r="AQ381" s="178">
        <v>352</v>
      </c>
      <c r="AR381" s="212">
        <v>0</v>
      </c>
      <c r="AS381" s="203">
        <f t="shared" si="88"/>
        <v>0</v>
      </c>
      <c r="AT381" s="178">
        <v>352</v>
      </c>
      <c r="AU381" s="217">
        <f t="shared" si="89"/>
        <v>12101.6</v>
      </c>
      <c r="AV381" s="217">
        <f t="shared" si="97"/>
        <v>0</v>
      </c>
      <c r="AW381" s="213">
        <v>0</v>
      </c>
      <c r="AY381" s="179"/>
      <c r="AZ381" s="214"/>
      <c r="BA381" s="232">
        <v>170470</v>
      </c>
      <c r="BB381" s="266">
        <f t="shared" si="98"/>
        <v>170470</v>
      </c>
      <c r="BC381" s="215">
        <f t="shared" si="99"/>
        <v>32389.3</v>
      </c>
      <c r="BD381" s="215">
        <f t="shared" si="100"/>
        <v>0</v>
      </c>
    </row>
    <row r="382" spans="1:56" s="181" customFormat="1" ht="18.75" customHeight="1">
      <c r="A382" s="178">
        <v>353</v>
      </c>
      <c r="B382" s="179" t="s">
        <v>287</v>
      </c>
      <c r="C382" s="178" t="s">
        <v>369</v>
      </c>
      <c r="D382" s="263">
        <v>1422</v>
      </c>
      <c r="E382" s="263">
        <v>51108</v>
      </c>
      <c r="F382" s="263">
        <v>61076</v>
      </c>
      <c r="G382" s="263">
        <v>55335</v>
      </c>
      <c r="H382" s="263">
        <v>1624</v>
      </c>
      <c r="I382" s="263">
        <v>99639</v>
      </c>
      <c r="J382" s="263">
        <v>50068</v>
      </c>
      <c r="K382" s="263">
        <v>603784</v>
      </c>
      <c r="L382" s="263">
        <v>92592</v>
      </c>
      <c r="M382" s="263">
        <v>54533</v>
      </c>
      <c r="N382" s="263">
        <v>34434</v>
      </c>
      <c r="O382" s="263">
        <v>77117</v>
      </c>
      <c r="P382" s="263">
        <v>80627</v>
      </c>
      <c r="Q382" s="263">
        <v>98399</v>
      </c>
      <c r="R382" s="263">
        <v>171660</v>
      </c>
      <c r="S382" s="263">
        <v>104556</v>
      </c>
      <c r="T382" s="263">
        <v>148148</v>
      </c>
      <c r="U382" s="263">
        <v>106394</v>
      </c>
      <c r="V382" s="263">
        <v>63085</v>
      </c>
      <c r="W382" s="263">
        <v>309378</v>
      </c>
      <c r="X382" s="263">
        <v>67706</v>
      </c>
      <c r="Y382" s="263">
        <v>81812</v>
      </c>
      <c r="Z382" s="263">
        <v>107287</v>
      </c>
      <c r="AA382" s="263">
        <v>55437</v>
      </c>
      <c r="AB382" s="263">
        <v>100786</v>
      </c>
      <c r="AC382" s="263">
        <v>101323</v>
      </c>
      <c r="AD382" s="263">
        <v>23118</v>
      </c>
      <c r="AF382" s="262">
        <f t="shared" si="90"/>
        <v>603784</v>
      </c>
      <c r="AG382" s="262">
        <f t="shared" si="91"/>
        <v>1422</v>
      </c>
      <c r="AH382" s="199">
        <f t="shared" si="92"/>
        <v>1137.5999999999999</v>
      </c>
      <c r="AI382" s="209">
        <f t="shared" si="86"/>
        <v>0.97913923679240089</v>
      </c>
      <c r="AJ382" s="199">
        <f t="shared" si="93"/>
        <v>1066.5</v>
      </c>
      <c r="AK382" s="209">
        <f t="shared" si="87"/>
        <v>0.98044303449287584</v>
      </c>
      <c r="AM382" s="210" t="b">
        <f t="shared" si="94"/>
        <v>0</v>
      </c>
      <c r="AN382" s="210" t="b">
        <f t="shared" si="101"/>
        <v>0</v>
      </c>
      <c r="AO382" s="211">
        <f t="shared" si="95"/>
        <v>62</v>
      </c>
      <c r="AP382" s="222">
        <f t="shared" si="96"/>
        <v>74648</v>
      </c>
      <c r="AQ382" s="178">
        <v>353</v>
      </c>
      <c r="AR382" s="212">
        <v>0</v>
      </c>
      <c r="AS382" s="203">
        <f t="shared" si="88"/>
        <v>0</v>
      </c>
      <c r="AT382" s="178">
        <v>353</v>
      </c>
      <c r="AU382" s="217">
        <f t="shared" si="89"/>
        <v>1137.5999999999999</v>
      </c>
      <c r="AV382" s="217">
        <f t="shared" si="97"/>
        <v>0</v>
      </c>
      <c r="AW382" s="213">
        <v>0</v>
      </c>
      <c r="AY382" s="179"/>
      <c r="AZ382" s="214"/>
      <c r="BA382" s="232">
        <v>33750</v>
      </c>
      <c r="BB382" s="266">
        <f t="shared" si="98"/>
        <v>33750</v>
      </c>
      <c r="BC382" s="215">
        <f t="shared" si="99"/>
        <v>6412.5</v>
      </c>
      <c r="BD382" s="215">
        <f t="shared" si="100"/>
        <v>0</v>
      </c>
    </row>
    <row r="383" spans="1:56" s="181" customFormat="1" ht="18.75" customHeight="1">
      <c r="A383" s="178">
        <v>354</v>
      </c>
      <c r="B383" s="179" t="s">
        <v>288</v>
      </c>
      <c r="C383" s="178" t="s">
        <v>369</v>
      </c>
      <c r="D383" s="263">
        <v>3807</v>
      </c>
      <c r="E383" s="263">
        <v>69304</v>
      </c>
      <c r="F383" s="263">
        <v>140633</v>
      </c>
      <c r="G383" s="263">
        <v>44716</v>
      </c>
      <c r="H383" s="263">
        <v>4351</v>
      </c>
      <c r="I383" s="263">
        <v>241288</v>
      </c>
      <c r="J383" s="263">
        <v>307038</v>
      </c>
      <c r="K383" s="263">
        <v>504879</v>
      </c>
      <c r="L383" s="263">
        <v>144090</v>
      </c>
      <c r="M383" s="263">
        <v>125566</v>
      </c>
      <c r="N383" s="263">
        <v>77454</v>
      </c>
      <c r="O383" s="263">
        <v>130435</v>
      </c>
      <c r="P383" s="263">
        <v>189866</v>
      </c>
      <c r="Q383" s="263">
        <v>238283</v>
      </c>
      <c r="R383" s="263">
        <v>248127</v>
      </c>
      <c r="S383" s="263">
        <v>330836</v>
      </c>
      <c r="T383" s="263">
        <v>201727</v>
      </c>
      <c r="U383" s="263">
        <v>193443</v>
      </c>
      <c r="V383" s="263">
        <v>152769</v>
      </c>
      <c r="W383" s="263">
        <v>260091</v>
      </c>
      <c r="X383" s="263">
        <v>199153</v>
      </c>
      <c r="Y383" s="263">
        <v>134597</v>
      </c>
      <c r="Z383" s="263">
        <v>224328</v>
      </c>
      <c r="AA383" s="263">
        <v>136484</v>
      </c>
      <c r="AB383" s="263">
        <v>244526</v>
      </c>
      <c r="AC383" s="263">
        <v>245364</v>
      </c>
      <c r="AD383" s="263">
        <v>28256</v>
      </c>
      <c r="AF383" s="262">
        <f t="shared" si="90"/>
        <v>504879</v>
      </c>
      <c r="AG383" s="262">
        <f t="shared" si="91"/>
        <v>3807</v>
      </c>
      <c r="AH383" s="199">
        <f t="shared" si="92"/>
        <v>3045.6</v>
      </c>
      <c r="AI383" s="209">
        <f t="shared" si="86"/>
        <v>0.97574502651991779</v>
      </c>
      <c r="AJ383" s="199">
        <f t="shared" si="93"/>
        <v>2855.25</v>
      </c>
      <c r="AK383" s="209">
        <f t="shared" si="87"/>
        <v>0.97726096236242299</v>
      </c>
      <c r="AM383" s="210" t="b">
        <f t="shared" si="94"/>
        <v>0</v>
      </c>
      <c r="AN383" s="210" t="b">
        <f t="shared" si="101"/>
        <v>0</v>
      </c>
      <c r="AO383" s="211">
        <f t="shared" si="95"/>
        <v>62</v>
      </c>
      <c r="AP383" s="222">
        <f t="shared" si="96"/>
        <v>74648</v>
      </c>
      <c r="AQ383" s="178">
        <v>354</v>
      </c>
      <c r="AR383" s="212">
        <v>0</v>
      </c>
      <c r="AS383" s="203">
        <f t="shared" si="88"/>
        <v>0</v>
      </c>
      <c r="AT383" s="178">
        <v>354</v>
      </c>
      <c r="AU383" s="217">
        <f t="shared" si="89"/>
        <v>3045.6</v>
      </c>
      <c r="AV383" s="217">
        <f t="shared" si="97"/>
        <v>0</v>
      </c>
      <c r="AW383" s="213">
        <v>0</v>
      </c>
      <c r="AY383" s="179"/>
      <c r="AZ383" s="214"/>
      <c r="BA383" s="232">
        <v>125966.38</v>
      </c>
      <c r="BB383" s="266">
        <f t="shared" si="98"/>
        <v>125966.38</v>
      </c>
      <c r="BC383" s="215">
        <f t="shared" si="99"/>
        <v>23933.6122</v>
      </c>
      <c r="BD383" s="215">
        <f t="shared" si="100"/>
        <v>0</v>
      </c>
    </row>
    <row r="384" spans="1:56" s="181" customFormat="1" ht="18.75" customHeight="1">
      <c r="A384" s="178">
        <v>355</v>
      </c>
      <c r="B384" s="179" t="s">
        <v>289</v>
      </c>
      <c r="C384" s="178" t="s">
        <v>369</v>
      </c>
      <c r="D384" s="263">
        <v>1012</v>
      </c>
      <c r="E384" s="263">
        <v>59626</v>
      </c>
      <c r="F384" s="263">
        <v>58115</v>
      </c>
      <c r="G384" s="263">
        <v>55335</v>
      </c>
      <c r="H384" s="263">
        <v>1156</v>
      </c>
      <c r="I384" s="263">
        <v>75403</v>
      </c>
      <c r="J384" s="263">
        <v>30690</v>
      </c>
      <c r="K384" s="263">
        <v>371429</v>
      </c>
      <c r="L384" s="263">
        <v>63331</v>
      </c>
      <c r="M384" s="263">
        <v>121194</v>
      </c>
      <c r="N384" s="263">
        <v>33548</v>
      </c>
      <c r="O384" s="263">
        <v>47076</v>
      </c>
      <c r="P384" s="263">
        <v>55920</v>
      </c>
      <c r="Q384" s="263">
        <v>74463</v>
      </c>
      <c r="R384" s="263">
        <v>77871</v>
      </c>
      <c r="S384" s="263">
        <v>73216</v>
      </c>
      <c r="T384" s="263">
        <v>157552</v>
      </c>
      <c r="U384" s="263">
        <v>67319</v>
      </c>
      <c r="V384" s="263">
        <v>47740</v>
      </c>
      <c r="W384" s="263">
        <v>77897</v>
      </c>
      <c r="X384" s="263">
        <v>99150</v>
      </c>
      <c r="Y384" s="263">
        <v>30430</v>
      </c>
      <c r="Z384" s="263">
        <v>54619</v>
      </c>
      <c r="AA384" s="263">
        <v>57222</v>
      </c>
      <c r="AB384" s="263">
        <v>76154</v>
      </c>
      <c r="AC384" s="263">
        <v>76675</v>
      </c>
      <c r="AD384" s="263">
        <v>18347</v>
      </c>
      <c r="AF384" s="262">
        <f t="shared" si="90"/>
        <v>371429</v>
      </c>
      <c r="AG384" s="262">
        <f t="shared" si="91"/>
        <v>1012</v>
      </c>
      <c r="AH384" s="199">
        <f t="shared" si="92"/>
        <v>809.6</v>
      </c>
      <c r="AI384" s="209">
        <f t="shared" si="86"/>
        <v>0.99331980131029585</v>
      </c>
      <c r="AJ384" s="199">
        <f t="shared" si="93"/>
        <v>759</v>
      </c>
      <c r="AK384" s="209">
        <f t="shared" si="87"/>
        <v>0.99373731372840235</v>
      </c>
      <c r="AM384" s="210" t="b">
        <f t="shared" si="94"/>
        <v>0</v>
      </c>
      <c r="AN384" s="210" t="b">
        <f t="shared" si="101"/>
        <v>0</v>
      </c>
      <c r="AO384" s="211">
        <f t="shared" si="95"/>
        <v>62</v>
      </c>
      <c r="AP384" s="222">
        <f t="shared" si="96"/>
        <v>74648</v>
      </c>
      <c r="AQ384" s="178">
        <v>355</v>
      </c>
      <c r="AR384" s="212">
        <v>0</v>
      </c>
      <c r="AS384" s="203">
        <f t="shared" si="88"/>
        <v>0</v>
      </c>
      <c r="AT384" s="178">
        <v>355</v>
      </c>
      <c r="AU384" s="217">
        <f t="shared" si="89"/>
        <v>809.6</v>
      </c>
      <c r="AV384" s="217">
        <f t="shared" si="97"/>
        <v>0</v>
      </c>
      <c r="AW384" s="213">
        <v>0</v>
      </c>
      <c r="AY384" s="179"/>
      <c r="AZ384" s="214"/>
      <c r="BA384" s="232">
        <v>25450</v>
      </c>
      <c r="BB384" s="266">
        <f t="shared" si="98"/>
        <v>25450</v>
      </c>
      <c r="BC384" s="215">
        <f t="shared" si="99"/>
        <v>4835.5</v>
      </c>
      <c r="BD384" s="215">
        <f t="shared" si="100"/>
        <v>0</v>
      </c>
    </row>
    <row r="385" spans="1:56" s="181" customFormat="1" ht="18.75" customHeight="1">
      <c r="A385" s="178">
        <v>356</v>
      </c>
      <c r="B385" s="179" t="s">
        <v>290</v>
      </c>
      <c r="C385" s="178" t="s">
        <v>369</v>
      </c>
      <c r="D385" s="263">
        <v>3831</v>
      </c>
      <c r="E385" s="263">
        <v>127770</v>
      </c>
      <c r="F385" s="263">
        <v>349563</v>
      </c>
      <c r="G385" s="263">
        <v>55335</v>
      </c>
      <c r="H385" s="263">
        <v>4378</v>
      </c>
      <c r="I385" s="263">
        <v>165616</v>
      </c>
      <c r="J385" s="263">
        <v>143440</v>
      </c>
      <c r="K385" s="263">
        <v>644358</v>
      </c>
      <c r="L385" s="263">
        <v>269194</v>
      </c>
      <c r="M385" s="263">
        <v>262169</v>
      </c>
      <c r="N385" s="263">
        <v>33548</v>
      </c>
      <c r="O385" s="263">
        <v>123804</v>
      </c>
      <c r="P385" s="263">
        <v>116781</v>
      </c>
      <c r="Q385" s="263">
        <v>163552</v>
      </c>
      <c r="R385" s="263">
        <v>372971</v>
      </c>
      <c r="S385" s="263">
        <v>73216</v>
      </c>
      <c r="T385" s="263">
        <v>349953</v>
      </c>
      <c r="U385" s="263">
        <v>164428</v>
      </c>
      <c r="V385" s="263">
        <v>104857</v>
      </c>
      <c r="W385" s="263">
        <v>318612</v>
      </c>
      <c r="X385" s="263">
        <v>218358</v>
      </c>
      <c r="Y385" s="263">
        <v>30430</v>
      </c>
      <c r="Z385" s="263">
        <v>126794</v>
      </c>
      <c r="AA385" s="263">
        <v>163542</v>
      </c>
      <c r="AB385" s="263">
        <v>167823</v>
      </c>
      <c r="AC385" s="263">
        <v>168415</v>
      </c>
      <c r="AD385" s="263">
        <v>33520</v>
      </c>
      <c r="AF385" s="262">
        <f t="shared" si="90"/>
        <v>644358</v>
      </c>
      <c r="AG385" s="262">
        <f t="shared" si="91"/>
        <v>3831</v>
      </c>
      <c r="AH385" s="199">
        <f t="shared" si="92"/>
        <v>3064.8</v>
      </c>
      <c r="AI385" s="209">
        <f t="shared" si="86"/>
        <v>0.98830983068173583</v>
      </c>
      <c r="AJ385" s="199">
        <f t="shared" si="93"/>
        <v>2873.25</v>
      </c>
      <c r="AK385" s="209">
        <f t="shared" si="87"/>
        <v>0.98904046626412734</v>
      </c>
      <c r="AM385" s="210" t="b">
        <f t="shared" si="94"/>
        <v>0</v>
      </c>
      <c r="AN385" s="210" t="b">
        <f t="shared" si="101"/>
        <v>0</v>
      </c>
      <c r="AO385" s="211">
        <f t="shared" si="95"/>
        <v>62</v>
      </c>
      <c r="AP385" s="222">
        <f t="shared" si="96"/>
        <v>74648</v>
      </c>
      <c r="AQ385" s="178">
        <v>356</v>
      </c>
      <c r="AR385" s="212">
        <v>0</v>
      </c>
      <c r="AS385" s="203">
        <f t="shared" si="88"/>
        <v>0</v>
      </c>
      <c r="AT385" s="178">
        <v>356</v>
      </c>
      <c r="AU385" s="217">
        <f t="shared" si="89"/>
        <v>3064.8</v>
      </c>
      <c r="AV385" s="217">
        <f t="shared" si="97"/>
        <v>0</v>
      </c>
      <c r="AW385" s="213">
        <v>0</v>
      </c>
      <c r="AY385" s="179"/>
      <c r="AZ385" s="214"/>
      <c r="BA385" s="232">
        <v>89900</v>
      </c>
      <c r="BB385" s="266">
        <f t="shared" si="98"/>
        <v>89900</v>
      </c>
      <c r="BC385" s="215">
        <f t="shared" si="99"/>
        <v>17081</v>
      </c>
      <c r="BD385" s="215">
        <f t="shared" si="100"/>
        <v>0</v>
      </c>
    </row>
    <row r="386" spans="1:56" s="181" customFormat="1" ht="18.75" customHeight="1">
      <c r="A386" s="178">
        <v>357</v>
      </c>
      <c r="B386" s="179" t="s">
        <v>291</v>
      </c>
      <c r="C386" s="178" t="s">
        <v>369</v>
      </c>
      <c r="D386" s="263">
        <v>2603</v>
      </c>
      <c r="E386" s="263">
        <v>110735</v>
      </c>
      <c r="F386" s="263">
        <v>131087</v>
      </c>
      <c r="G386" s="263">
        <v>44716</v>
      </c>
      <c r="H386" s="263">
        <v>2974</v>
      </c>
      <c r="I386" s="263">
        <v>167989</v>
      </c>
      <c r="J386" s="263">
        <v>177512</v>
      </c>
      <c r="K386" s="263">
        <v>399425</v>
      </c>
      <c r="L386" s="263">
        <v>49287</v>
      </c>
      <c r="M386" s="263">
        <v>163813</v>
      </c>
      <c r="N386" s="263">
        <v>45056</v>
      </c>
      <c r="O386" s="263">
        <v>76987</v>
      </c>
      <c r="P386" s="263">
        <v>111839</v>
      </c>
      <c r="Q386" s="263">
        <v>165895</v>
      </c>
      <c r="R386" s="263">
        <v>124844</v>
      </c>
      <c r="S386" s="263">
        <v>188436</v>
      </c>
      <c r="T386" s="263">
        <v>212957</v>
      </c>
      <c r="U386" s="263">
        <v>232131</v>
      </c>
      <c r="V386" s="263">
        <v>106358</v>
      </c>
      <c r="W386" s="263">
        <v>110408</v>
      </c>
      <c r="X386" s="263">
        <v>153311</v>
      </c>
      <c r="Y386" s="263">
        <v>113732</v>
      </c>
      <c r="Z386" s="263">
        <v>136547</v>
      </c>
      <c r="AA386" s="263">
        <v>123699</v>
      </c>
      <c r="AB386" s="263">
        <v>170516</v>
      </c>
      <c r="AC386" s="263">
        <v>170825</v>
      </c>
      <c r="AD386" s="263">
        <v>36160</v>
      </c>
      <c r="AF386" s="262">
        <f t="shared" si="90"/>
        <v>399425</v>
      </c>
      <c r="AG386" s="262">
        <f t="shared" si="91"/>
        <v>2603</v>
      </c>
      <c r="AH386" s="199">
        <f t="shared" si="92"/>
        <v>2082.4</v>
      </c>
      <c r="AI386" s="209">
        <f t="shared" si="86"/>
        <v>0.98728794418025434</v>
      </c>
      <c r="AJ386" s="199">
        <f t="shared" si="93"/>
        <v>1952.25</v>
      </c>
      <c r="AK386" s="209">
        <f t="shared" si="87"/>
        <v>0.98808244766898845</v>
      </c>
      <c r="AM386" s="210" t="b">
        <f t="shared" si="94"/>
        <v>0</v>
      </c>
      <c r="AN386" s="210" t="b">
        <f t="shared" si="101"/>
        <v>0</v>
      </c>
      <c r="AO386" s="211">
        <f t="shared" si="95"/>
        <v>62</v>
      </c>
      <c r="AP386" s="222">
        <f t="shared" si="96"/>
        <v>74648</v>
      </c>
      <c r="AQ386" s="178">
        <v>357</v>
      </c>
      <c r="AR386" s="212">
        <v>0</v>
      </c>
      <c r="AS386" s="203">
        <f t="shared" si="88"/>
        <v>0</v>
      </c>
      <c r="AT386" s="178">
        <v>357</v>
      </c>
      <c r="AU386" s="217">
        <f t="shared" si="89"/>
        <v>2082.4</v>
      </c>
      <c r="AV386" s="217">
        <f t="shared" si="97"/>
        <v>0</v>
      </c>
      <c r="AW386" s="213">
        <v>0</v>
      </c>
      <c r="AY386" s="179"/>
      <c r="AZ386" s="214"/>
      <c r="BA386" s="232">
        <v>106900</v>
      </c>
      <c r="BB386" s="266">
        <f t="shared" si="98"/>
        <v>106900</v>
      </c>
      <c r="BC386" s="215">
        <f t="shared" si="99"/>
        <v>20311</v>
      </c>
      <c r="BD386" s="215">
        <f t="shared" si="100"/>
        <v>0</v>
      </c>
    </row>
    <row r="387" spans="1:56" s="181" customFormat="1" ht="18.75" customHeight="1">
      <c r="A387" s="178">
        <v>358</v>
      </c>
      <c r="B387" s="179" t="s">
        <v>292</v>
      </c>
      <c r="C387" s="178" t="s">
        <v>369</v>
      </c>
      <c r="D387" s="263">
        <v>18020</v>
      </c>
      <c r="E387" s="263">
        <v>178878</v>
      </c>
      <c r="F387" s="263">
        <v>466083</v>
      </c>
      <c r="G387" s="263">
        <v>89731</v>
      </c>
      <c r="H387" s="263">
        <v>20593</v>
      </c>
      <c r="I387" s="263">
        <v>187693</v>
      </c>
      <c r="J387" s="263">
        <v>728255</v>
      </c>
      <c r="K387" s="263">
        <v>1442370</v>
      </c>
      <c r="L387" s="263">
        <v>91551</v>
      </c>
      <c r="M387" s="263">
        <v>743009</v>
      </c>
      <c r="N387" s="263">
        <v>45056</v>
      </c>
      <c r="O387" s="263">
        <v>123804</v>
      </c>
      <c r="P387" s="263">
        <v>137588</v>
      </c>
      <c r="Q387" s="263">
        <v>185354</v>
      </c>
      <c r="R387" s="263">
        <v>455679</v>
      </c>
      <c r="S387" s="263">
        <v>188436</v>
      </c>
      <c r="T387" s="263">
        <v>965913</v>
      </c>
      <c r="U387" s="263">
        <v>232131</v>
      </c>
      <c r="V387" s="263">
        <v>118835</v>
      </c>
      <c r="W387" s="263">
        <v>507048</v>
      </c>
      <c r="X387" s="263">
        <v>619017</v>
      </c>
      <c r="Y387" s="263">
        <v>122777</v>
      </c>
      <c r="Z387" s="263">
        <v>146302</v>
      </c>
      <c r="AA387" s="263">
        <v>656898</v>
      </c>
      <c r="AB387" s="263">
        <v>189945</v>
      </c>
      <c r="AC387" s="263">
        <v>190864</v>
      </c>
      <c r="AD387" s="263">
        <v>84090</v>
      </c>
      <c r="AF387" s="262">
        <f t="shared" si="90"/>
        <v>1442370</v>
      </c>
      <c r="AG387" s="262">
        <f t="shared" si="91"/>
        <v>18020</v>
      </c>
      <c r="AH387" s="199">
        <f t="shared" si="92"/>
        <v>14416</v>
      </c>
      <c r="AI387" s="209">
        <f t="shared" si="86"/>
        <v>0.98059781240873256</v>
      </c>
      <c r="AJ387" s="199">
        <f t="shared" si="93"/>
        <v>13515</v>
      </c>
      <c r="AK387" s="209">
        <f t="shared" si="87"/>
        <v>0.98181044913318682</v>
      </c>
      <c r="AM387" s="210" t="b">
        <f t="shared" si="94"/>
        <v>0</v>
      </c>
      <c r="AN387" s="210" t="b">
        <f t="shared" si="101"/>
        <v>0</v>
      </c>
      <c r="AO387" s="211">
        <f t="shared" si="95"/>
        <v>62</v>
      </c>
      <c r="AP387" s="222">
        <f t="shared" si="96"/>
        <v>74648</v>
      </c>
      <c r="AQ387" s="178">
        <v>358</v>
      </c>
      <c r="AR387" s="212">
        <v>0</v>
      </c>
      <c r="AS387" s="203">
        <f t="shared" si="88"/>
        <v>0</v>
      </c>
      <c r="AT387" s="178">
        <v>358</v>
      </c>
      <c r="AU387" s="217">
        <f t="shared" si="89"/>
        <v>14416</v>
      </c>
      <c r="AV387" s="217">
        <f t="shared" si="97"/>
        <v>0</v>
      </c>
      <c r="AW387" s="213">
        <v>0</v>
      </c>
      <c r="AY387" s="179"/>
      <c r="AZ387" s="214"/>
      <c r="BA387" s="232">
        <v>201200</v>
      </c>
      <c r="BB387" s="266">
        <f t="shared" si="98"/>
        <v>201200</v>
      </c>
      <c r="BC387" s="215">
        <f t="shared" si="99"/>
        <v>38228</v>
      </c>
      <c r="BD387" s="215">
        <f t="shared" si="100"/>
        <v>0</v>
      </c>
    </row>
    <row r="388" spans="1:56" s="181" customFormat="1" ht="18.75" customHeight="1">
      <c r="A388" s="178">
        <v>359</v>
      </c>
      <c r="B388" s="179" t="s">
        <v>293</v>
      </c>
      <c r="C388" s="178" t="s">
        <v>369</v>
      </c>
      <c r="D388" s="263">
        <v>1346</v>
      </c>
      <c r="E388" s="263">
        <v>55032</v>
      </c>
      <c r="F388" s="263">
        <v>49521</v>
      </c>
      <c r="G388" s="263">
        <v>119492</v>
      </c>
      <c r="H388" s="263">
        <v>1537</v>
      </c>
      <c r="I388" s="263">
        <v>58865</v>
      </c>
      <c r="J388" s="263">
        <v>57610</v>
      </c>
      <c r="K388" s="263">
        <v>184850</v>
      </c>
      <c r="L388" s="263">
        <v>49418</v>
      </c>
      <c r="M388" s="263">
        <v>32511</v>
      </c>
      <c r="N388" s="263">
        <v>30893</v>
      </c>
      <c r="O388" s="263">
        <v>156574</v>
      </c>
      <c r="P388" s="263">
        <v>43306</v>
      </c>
      <c r="Q388" s="263">
        <v>48027</v>
      </c>
      <c r="R388" s="263">
        <v>54463</v>
      </c>
      <c r="S388" s="263">
        <v>1047518</v>
      </c>
      <c r="T388" s="263">
        <v>79068</v>
      </c>
      <c r="U388" s="263">
        <v>48361</v>
      </c>
      <c r="V388" s="263">
        <v>30792</v>
      </c>
      <c r="W388" s="263">
        <v>299105</v>
      </c>
      <c r="X388" s="263">
        <v>58034</v>
      </c>
      <c r="Y388" s="263">
        <v>43890</v>
      </c>
      <c r="Z388" s="263">
        <v>33162</v>
      </c>
      <c r="AA388" s="263">
        <v>49648</v>
      </c>
      <c r="AB388" s="263">
        <v>49418</v>
      </c>
      <c r="AC388" s="263">
        <v>49455</v>
      </c>
      <c r="AD388" s="263">
        <v>37420</v>
      </c>
      <c r="AF388" s="262">
        <f t="shared" si="90"/>
        <v>1047518</v>
      </c>
      <c r="AG388" s="262">
        <f t="shared" si="91"/>
        <v>1346</v>
      </c>
      <c r="AH388" s="199">
        <f t="shared" si="92"/>
        <v>1076.8</v>
      </c>
      <c r="AI388" s="209">
        <f t="shared" si="86"/>
        <v>0.96687890252529918</v>
      </c>
      <c r="AJ388" s="199">
        <f t="shared" si="93"/>
        <v>1009.5</v>
      </c>
      <c r="AK388" s="209">
        <f t="shared" si="87"/>
        <v>0.96894897111746792</v>
      </c>
      <c r="AM388" s="210" t="b">
        <f t="shared" si="94"/>
        <v>0</v>
      </c>
      <c r="AN388" s="210" t="b">
        <f t="shared" si="101"/>
        <v>0</v>
      </c>
      <c r="AO388" s="211">
        <f t="shared" si="95"/>
        <v>62</v>
      </c>
      <c r="AP388" s="222">
        <f t="shared" si="96"/>
        <v>74648</v>
      </c>
      <c r="AQ388" s="178">
        <v>359</v>
      </c>
      <c r="AR388" s="212">
        <v>0</v>
      </c>
      <c r="AS388" s="203">
        <f t="shared" si="88"/>
        <v>0</v>
      </c>
      <c r="AT388" s="178">
        <v>359</v>
      </c>
      <c r="AU388" s="217">
        <f t="shared" si="89"/>
        <v>1076.8</v>
      </c>
      <c r="AV388" s="217">
        <f t="shared" si="97"/>
        <v>0</v>
      </c>
      <c r="AW388" s="213">
        <v>0</v>
      </c>
      <c r="AY388" s="179"/>
      <c r="AZ388" s="214"/>
      <c r="BA388" s="232">
        <v>25000</v>
      </c>
      <c r="BB388" s="266">
        <f t="shared" si="98"/>
        <v>25000</v>
      </c>
      <c r="BC388" s="215">
        <f t="shared" si="99"/>
        <v>4750</v>
      </c>
      <c r="BD388" s="215">
        <f t="shared" si="100"/>
        <v>0</v>
      </c>
    </row>
    <row r="389" spans="1:56" s="181" customFormat="1" ht="18.75" customHeight="1">
      <c r="A389" s="178">
        <v>360</v>
      </c>
      <c r="B389" s="179" t="s">
        <v>294</v>
      </c>
      <c r="C389" s="178" t="s">
        <v>369</v>
      </c>
      <c r="D389" s="263">
        <v>5538</v>
      </c>
      <c r="E389" s="263">
        <v>42664</v>
      </c>
      <c r="F389" s="263">
        <v>30587</v>
      </c>
      <c r="G389" s="263">
        <v>448657</v>
      </c>
      <c r="H389" s="263">
        <v>6329</v>
      </c>
      <c r="I389" s="263">
        <v>150469</v>
      </c>
      <c r="J389" s="263">
        <v>307299</v>
      </c>
      <c r="K389" s="263">
        <v>4956597</v>
      </c>
      <c r="L389" s="263">
        <v>149423</v>
      </c>
      <c r="M389" s="263">
        <v>24709</v>
      </c>
      <c r="N389" s="263">
        <v>26335</v>
      </c>
      <c r="O389" s="263">
        <v>124063</v>
      </c>
      <c r="P389" s="263">
        <v>114441</v>
      </c>
      <c r="Q389" s="263">
        <v>148595</v>
      </c>
      <c r="R389" s="263">
        <v>249687</v>
      </c>
      <c r="S389" s="263">
        <v>1047518</v>
      </c>
      <c r="T389" s="263">
        <v>236682</v>
      </c>
      <c r="U389" s="263">
        <v>42558</v>
      </c>
      <c r="V389" s="263">
        <v>95268</v>
      </c>
      <c r="W389" s="263">
        <v>194939</v>
      </c>
      <c r="X389" s="263">
        <v>58034</v>
      </c>
      <c r="Y389" s="263">
        <v>41510</v>
      </c>
      <c r="Z389" s="263">
        <v>33162</v>
      </c>
      <c r="AA389" s="263">
        <v>49830</v>
      </c>
      <c r="AB389" s="263">
        <v>152361</v>
      </c>
      <c r="AC389" s="263">
        <v>153012</v>
      </c>
      <c r="AD389" s="263">
        <v>50735</v>
      </c>
      <c r="AF389" s="262">
        <f t="shared" si="90"/>
        <v>4956597</v>
      </c>
      <c r="AG389" s="262">
        <f t="shared" si="91"/>
        <v>5538</v>
      </c>
      <c r="AH389" s="199">
        <f t="shared" si="92"/>
        <v>4430.3999999999996</v>
      </c>
      <c r="AI389" s="209">
        <f t="shared" si="86"/>
        <v>0.82069691205633577</v>
      </c>
      <c r="AJ389" s="199">
        <f t="shared" si="93"/>
        <v>4153.5</v>
      </c>
      <c r="AK389" s="209">
        <f t="shared" si="87"/>
        <v>0.83190335505281476</v>
      </c>
      <c r="AM389" s="210" t="b">
        <f t="shared" si="94"/>
        <v>0</v>
      </c>
      <c r="AN389" s="210" t="b">
        <f t="shared" si="101"/>
        <v>0</v>
      </c>
      <c r="AO389" s="211">
        <f t="shared" si="95"/>
        <v>62</v>
      </c>
      <c r="AP389" s="222">
        <f t="shared" si="96"/>
        <v>74648</v>
      </c>
      <c r="AQ389" s="178">
        <v>360</v>
      </c>
      <c r="AR389" s="212">
        <v>0</v>
      </c>
      <c r="AS389" s="203">
        <f t="shared" si="88"/>
        <v>0</v>
      </c>
      <c r="AT389" s="178">
        <v>360</v>
      </c>
      <c r="AU389" s="217">
        <f t="shared" si="89"/>
        <v>4430.3999999999996</v>
      </c>
      <c r="AV389" s="217">
        <f t="shared" si="97"/>
        <v>0</v>
      </c>
      <c r="AW389" s="213">
        <v>0</v>
      </c>
      <c r="AY389" s="179"/>
      <c r="AZ389" s="214" t="s">
        <v>748</v>
      </c>
      <c r="BA389" s="232">
        <v>22650</v>
      </c>
      <c r="BB389" s="266">
        <f t="shared" si="98"/>
        <v>22650</v>
      </c>
      <c r="BC389" s="215">
        <f t="shared" si="99"/>
        <v>4303.5</v>
      </c>
      <c r="BD389" s="215">
        <f t="shared" si="100"/>
        <v>0</v>
      </c>
    </row>
    <row r="390" spans="1:56" s="181" customFormat="1" ht="18.75" customHeight="1">
      <c r="A390" s="178">
        <v>361</v>
      </c>
      <c r="B390" s="179" t="s">
        <v>295</v>
      </c>
      <c r="C390" s="178" t="s">
        <v>369</v>
      </c>
      <c r="D390" s="263">
        <v>52964</v>
      </c>
      <c r="E390" s="263">
        <v>1601383</v>
      </c>
      <c r="F390" s="263">
        <v>1038346</v>
      </c>
      <c r="G390" s="263">
        <v>1031912</v>
      </c>
      <c r="H390" s="263">
        <v>60531</v>
      </c>
      <c r="I390" s="263">
        <v>3515766</v>
      </c>
      <c r="J390" s="263">
        <v>1820380</v>
      </c>
      <c r="K390" s="263">
        <v>2321315</v>
      </c>
      <c r="L390" s="263">
        <v>1456511</v>
      </c>
      <c r="M390" s="263">
        <v>142921</v>
      </c>
      <c r="N390" s="263">
        <v>725762</v>
      </c>
      <c r="O390" s="263">
        <v>1188096</v>
      </c>
      <c r="P390" s="263">
        <v>2374633</v>
      </c>
      <c r="Q390" s="263">
        <v>3471979</v>
      </c>
      <c r="R390" s="263">
        <v>1232834</v>
      </c>
      <c r="S390" s="263">
        <v>838014</v>
      </c>
      <c r="T390" s="263">
        <v>1868526</v>
      </c>
      <c r="U390" s="263">
        <v>2127872</v>
      </c>
      <c r="V390" s="263">
        <v>2225963</v>
      </c>
      <c r="W390" s="263">
        <v>773642</v>
      </c>
      <c r="X390" s="263">
        <v>1514187</v>
      </c>
      <c r="Y390" s="263">
        <v>1158706</v>
      </c>
      <c r="Z390" s="263">
        <v>1326466</v>
      </c>
      <c r="AA390" s="263">
        <v>1599562</v>
      </c>
      <c r="AB390" s="263">
        <v>3549595</v>
      </c>
      <c r="AC390" s="263">
        <v>3575164</v>
      </c>
      <c r="AD390" s="263">
        <v>702247</v>
      </c>
      <c r="AF390" s="262">
        <f t="shared" si="90"/>
        <v>3575164</v>
      </c>
      <c r="AG390" s="262">
        <f t="shared" si="91"/>
        <v>52964</v>
      </c>
      <c r="AH390" s="199">
        <f t="shared" si="92"/>
        <v>42371.199999999997</v>
      </c>
      <c r="AI390" s="209">
        <f t="shared" si="86"/>
        <v>0.70353412024824902</v>
      </c>
      <c r="AJ390" s="199">
        <f t="shared" si="93"/>
        <v>39723</v>
      </c>
      <c r="AK390" s="209">
        <f t="shared" si="87"/>
        <v>0.7220632377327334</v>
      </c>
      <c r="AM390" s="210" t="b">
        <f t="shared" si="94"/>
        <v>0</v>
      </c>
      <c r="AN390" s="210" t="b">
        <f t="shared" si="101"/>
        <v>0</v>
      </c>
      <c r="AO390" s="211">
        <f t="shared" si="95"/>
        <v>62</v>
      </c>
      <c r="AP390" s="222">
        <f t="shared" si="96"/>
        <v>74648</v>
      </c>
      <c r="AQ390" s="178">
        <v>361</v>
      </c>
      <c r="AR390" s="212">
        <v>0</v>
      </c>
      <c r="AS390" s="203">
        <f t="shared" si="88"/>
        <v>0</v>
      </c>
      <c r="AT390" s="178">
        <v>361</v>
      </c>
      <c r="AU390" s="217">
        <f t="shared" si="89"/>
        <v>42371.199999999997</v>
      </c>
      <c r="AV390" s="217">
        <f t="shared" si="97"/>
        <v>0</v>
      </c>
      <c r="AW390" s="213">
        <v>0</v>
      </c>
      <c r="AY390" s="179"/>
      <c r="AZ390" s="214"/>
      <c r="BA390" s="232">
        <v>1185000</v>
      </c>
      <c r="BB390" s="266">
        <f t="shared" si="98"/>
        <v>1185000</v>
      </c>
      <c r="BC390" s="215">
        <f t="shared" si="99"/>
        <v>225150</v>
      </c>
      <c r="BD390" s="215">
        <f t="shared" si="100"/>
        <v>0</v>
      </c>
    </row>
    <row r="391" spans="1:56" s="181" customFormat="1" ht="18.75" customHeight="1">
      <c r="A391" s="178">
        <v>362</v>
      </c>
      <c r="B391" s="179" t="s">
        <v>296</v>
      </c>
      <c r="C391" s="178" t="s">
        <v>369</v>
      </c>
      <c r="D391" s="263">
        <v>38555</v>
      </c>
      <c r="E391" s="263">
        <v>1158447</v>
      </c>
      <c r="F391" s="263">
        <v>618894</v>
      </c>
      <c r="G391" s="263">
        <v>1031912</v>
      </c>
      <c r="H391" s="263">
        <v>44063</v>
      </c>
      <c r="I391" s="263">
        <v>2091538</v>
      </c>
      <c r="J391" s="263">
        <v>1228672</v>
      </c>
      <c r="K391" s="263">
        <v>2071857</v>
      </c>
      <c r="L391" s="263">
        <v>752965</v>
      </c>
      <c r="M391" s="263">
        <v>162427</v>
      </c>
      <c r="N391" s="263">
        <v>690355</v>
      </c>
      <c r="O391" s="263">
        <v>1058051</v>
      </c>
      <c r="P391" s="263">
        <v>1417727</v>
      </c>
      <c r="Q391" s="263">
        <v>2065488</v>
      </c>
      <c r="R391" s="263">
        <v>577403</v>
      </c>
      <c r="S391" s="263">
        <v>838014</v>
      </c>
      <c r="T391" s="263">
        <v>832084</v>
      </c>
      <c r="U391" s="263">
        <v>1740986</v>
      </c>
      <c r="V391" s="263">
        <v>1324230</v>
      </c>
      <c r="W391" s="263">
        <v>1026061</v>
      </c>
      <c r="X391" s="263">
        <v>1625570</v>
      </c>
      <c r="Y391" s="263">
        <v>994849</v>
      </c>
      <c r="Z391" s="263">
        <v>936328</v>
      </c>
      <c r="AA391" s="263">
        <v>1170813</v>
      </c>
      <c r="AB391" s="263">
        <v>2124517</v>
      </c>
      <c r="AC391" s="263">
        <v>2126874</v>
      </c>
      <c r="AD391" s="263">
        <v>819287</v>
      </c>
      <c r="AF391" s="262">
        <f t="shared" si="90"/>
        <v>2126874</v>
      </c>
      <c r="AG391" s="262">
        <f t="shared" si="91"/>
        <v>38555</v>
      </c>
      <c r="AH391" s="199">
        <f t="shared" si="92"/>
        <v>30844</v>
      </c>
      <c r="AI391" s="209">
        <f t="shared" si="86"/>
        <v>0.81010546276173301</v>
      </c>
      <c r="AJ391" s="199">
        <f t="shared" si="93"/>
        <v>28916.25</v>
      </c>
      <c r="AK391" s="209">
        <f t="shared" si="87"/>
        <v>0.8219738713391247</v>
      </c>
      <c r="AM391" s="210" t="b">
        <f t="shared" si="94"/>
        <v>0</v>
      </c>
      <c r="AN391" s="210" t="b">
        <f t="shared" si="101"/>
        <v>0</v>
      </c>
      <c r="AO391" s="211">
        <f t="shared" si="95"/>
        <v>62</v>
      </c>
      <c r="AP391" s="222">
        <f t="shared" si="96"/>
        <v>74648</v>
      </c>
      <c r="AQ391" s="178">
        <v>362</v>
      </c>
      <c r="AR391" s="212">
        <v>0</v>
      </c>
      <c r="AS391" s="203">
        <f t="shared" si="88"/>
        <v>0</v>
      </c>
      <c r="AT391" s="178">
        <v>362</v>
      </c>
      <c r="AU391" s="217">
        <f t="shared" si="89"/>
        <v>30844</v>
      </c>
      <c r="AV391" s="217">
        <f t="shared" si="97"/>
        <v>0</v>
      </c>
      <c r="AW391" s="213">
        <v>0</v>
      </c>
      <c r="AY391" s="179"/>
      <c r="AZ391" s="214"/>
      <c r="BA391" s="232">
        <v>395000</v>
      </c>
      <c r="BB391" s="266">
        <f t="shared" si="98"/>
        <v>395000</v>
      </c>
      <c r="BC391" s="215">
        <f t="shared" si="99"/>
        <v>75050</v>
      </c>
      <c r="BD391" s="215">
        <f t="shared" si="100"/>
        <v>0</v>
      </c>
    </row>
    <row r="392" spans="1:56" s="181" customFormat="1" ht="18.75" customHeight="1">
      <c r="A392" s="178">
        <v>363</v>
      </c>
      <c r="B392" s="179" t="s">
        <v>297</v>
      </c>
      <c r="C392" s="178" t="s">
        <v>425</v>
      </c>
      <c r="D392" s="263">
        <v>16386</v>
      </c>
      <c r="E392" s="263">
        <v>119252</v>
      </c>
      <c r="F392" s="263">
        <v>27309</v>
      </c>
      <c r="G392" s="263">
        <v>74776</v>
      </c>
      <c r="H392" s="263">
        <v>18727</v>
      </c>
      <c r="I392" s="263">
        <v>71834</v>
      </c>
      <c r="J392" s="263">
        <v>75427</v>
      </c>
      <c r="K392" s="263">
        <v>143292</v>
      </c>
      <c r="L392" s="263">
        <v>45516</v>
      </c>
      <c r="M392" s="263">
        <v>45516</v>
      </c>
      <c r="N392" s="263">
        <v>36399</v>
      </c>
      <c r="O392" s="263">
        <v>53578</v>
      </c>
      <c r="P392" s="263">
        <v>78028</v>
      </c>
      <c r="Q392" s="263">
        <v>70937</v>
      </c>
      <c r="R392" s="263">
        <v>27960</v>
      </c>
      <c r="S392" s="263">
        <v>25879</v>
      </c>
      <c r="T392" s="263">
        <v>178676</v>
      </c>
      <c r="U392" s="263">
        <v>91885</v>
      </c>
      <c r="V392" s="263">
        <v>49269</v>
      </c>
      <c r="W392" s="263">
        <v>22758</v>
      </c>
      <c r="X392" s="263">
        <v>67732</v>
      </c>
      <c r="Y392" s="263">
        <v>59301</v>
      </c>
      <c r="Z392" s="263">
        <v>370630</v>
      </c>
      <c r="AA392" s="263">
        <v>36517</v>
      </c>
      <c r="AB392" s="263">
        <v>72448</v>
      </c>
      <c r="AC392" s="263">
        <v>73048</v>
      </c>
      <c r="AD392" s="263">
        <v>97534</v>
      </c>
      <c r="AF392" s="262">
        <f t="shared" si="90"/>
        <v>370630</v>
      </c>
      <c r="AG392" s="262">
        <f t="shared" si="91"/>
        <v>16386</v>
      </c>
      <c r="AH392" s="199">
        <f t="shared" si="92"/>
        <v>13108.8</v>
      </c>
      <c r="AI392" s="209">
        <f t="shared" si="86"/>
        <v>0.71199578170313738</v>
      </c>
      <c r="AJ392" s="199">
        <f t="shared" si="93"/>
        <v>12289.5</v>
      </c>
      <c r="AK392" s="209">
        <f t="shared" si="87"/>
        <v>0.72999604534669127</v>
      </c>
      <c r="AM392" s="210" t="b">
        <f t="shared" si="94"/>
        <v>0</v>
      </c>
      <c r="AN392" s="210" t="b">
        <f t="shared" si="101"/>
        <v>0</v>
      </c>
      <c r="AO392" s="211">
        <f t="shared" si="95"/>
        <v>62</v>
      </c>
      <c r="AP392" s="222">
        <f t="shared" si="96"/>
        <v>74648</v>
      </c>
      <c r="AQ392" s="178">
        <v>363</v>
      </c>
      <c r="AR392" s="212">
        <v>2</v>
      </c>
      <c r="AS392" s="203">
        <f t="shared" si="88"/>
        <v>32772</v>
      </c>
      <c r="AT392" s="178">
        <v>363</v>
      </c>
      <c r="AU392" s="217">
        <f t="shared" si="89"/>
        <v>13108.8</v>
      </c>
      <c r="AV392" s="217">
        <f t="shared" si="97"/>
        <v>26217.599999999999</v>
      </c>
      <c r="AW392" s="213">
        <v>0</v>
      </c>
      <c r="AY392" s="179"/>
      <c r="AZ392" s="214"/>
      <c r="BA392" s="232">
        <v>457000</v>
      </c>
      <c r="BB392" s="266">
        <f t="shared" si="98"/>
        <v>457000</v>
      </c>
      <c r="BC392" s="215">
        <f t="shared" si="99"/>
        <v>86830</v>
      </c>
      <c r="BD392" s="215">
        <f t="shared" si="100"/>
        <v>1087660</v>
      </c>
    </row>
    <row r="393" spans="1:56" s="181" customFormat="1" ht="18.75" customHeight="1">
      <c r="A393" s="178">
        <v>364</v>
      </c>
      <c r="B393" s="179" t="s">
        <v>297</v>
      </c>
      <c r="C393" s="178" t="s">
        <v>369</v>
      </c>
      <c r="D393" s="263">
        <v>16386</v>
      </c>
      <c r="E393" s="263">
        <v>715510</v>
      </c>
      <c r="F393" s="263">
        <v>655431</v>
      </c>
      <c r="G393" s="263">
        <v>598210</v>
      </c>
      <c r="H393" s="263">
        <v>18727</v>
      </c>
      <c r="I393" s="263">
        <v>1394737</v>
      </c>
      <c r="J393" s="263">
        <v>964939</v>
      </c>
      <c r="K393" s="263">
        <v>1070626</v>
      </c>
      <c r="L393" s="263">
        <v>585206</v>
      </c>
      <c r="M393" s="263">
        <v>546192</v>
      </c>
      <c r="N393" s="263">
        <v>353809</v>
      </c>
      <c r="O393" s="263">
        <v>573761</v>
      </c>
      <c r="P393" s="263">
        <v>1111890</v>
      </c>
      <c r="Q393" s="263">
        <v>1377364</v>
      </c>
      <c r="R393" s="263">
        <v>671035</v>
      </c>
      <c r="S393" s="263">
        <v>930216</v>
      </c>
      <c r="T393" s="263">
        <v>714705</v>
      </c>
      <c r="U393" s="263">
        <v>967214</v>
      </c>
      <c r="V393" s="263">
        <v>883058</v>
      </c>
      <c r="W393" s="263">
        <v>546192</v>
      </c>
      <c r="X393" s="263">
        <v>812786</v>
      </c>
      <c r="Y393" s="263">
        <v>922284</v>
      </c>
      <c r="Z393" s="263">
        <v>1111890</v>
      </c>
      <c r="AA393" s="263">
        <v>654260</v>
      </c>
      <c r="AB393" s="263">
        <v>1414558</v>
      </c>
      <c r="AC393" s="263">
        <v>1418300</v>
      </c>
      <c r="AD393" s="263">
        <v>390137</v>
      </c>
      <c r="AF393" s="262">
        <f t="shared" si="90"/>
        <v>1418300</v>
      </c>
      <c r="AG393" s="262">
        <f t="shared" si="91"/>
        <v>16386</v>
      </c>
      <c r="AH393" s="199">
        <f t="shared" si="92"/>
        <v>13108.8</v>
      </c>
      <c r="AI393" s="209">
        <f t="shared" si="86"/>
        <v>0.97599964847526144</v>
      </c>
      <c r="AJ393" s="199">
        <f t="shared" si="93"/>
        <v>12289.5</v>
      </c>
      <c r="AK393" s="209">
        <f t="shared" si="87"/>
        <v>0.97749967044555763</v>
      </c>
      <c r="AM393" s="210" t="b">
        <f t="shared" si="94"/>
        <v>0</v>
      </c>
      <c r="AN393" s="210" t="b">
        <f t="shared" si="101"/>
        <v>0</v>
      </c>
      <c r="AO393" s="211">
        <f t="shared" si="95"/>
        <v>62</v>
      </c>
      <c r="AP393" s="222">
        <f t="shared" si="96"/>
        <v>74648</v>
      </c>
      <c r="AQ393" s="178">
        <v>364</v>
      </c>
      <c r="AR393" s="212">
        <v>0</v>
      </c>
      <c r="AS393" s="203">
        <f t="shared" si="88"/>
        <v>0</v>
      </c>
      <c r="AT393" s="178">
        <v>364</v>
      </c>
      <c r="AU393" s="217">
        <f t="shared" si="89"/>
        <v>13108.8</v>
      </c>
      <c r="AV393" s="217">
        <f t="shared" si="97"/>
        <v>0</v>
      </c>
      <c r="AW393" s="213">
        <v>0</v>
      </c>
      <c r="AY393" s="179"/>
      <c r="AZ393" s="214"/>
      <c r="BA393" s="232">
        <v>457000</v>
      </c>
      <c r="BB393" s="266">
        <f t="shared" si="98"/>
        <v>457000</v>
      </c>
      <c r="BC393" s="215">
        <f t="shared" si="99"/>
        <v>86830</v>
      </c>
      <c r="BD393" s="215">
        <f t="shared" si="100"/>
        <v>0</v>
      </c>
    </row>
    <row r="394" spans="1:56" s="181" customFormat="1" ht="18.75" customHeight="1">
      <c r="A394" s="178">
        <v>365</v>
      </c>
      <c r="B394" s="179" t="s">
        <v>298</v>
      </c>
      <c r="C394" s="178" t="s">
        <v>425</v>
      </c>
      <c r="D394" s="263">
        <v>20027</v>
      </c>
      <c r="E394" s="263">
        <v>147645</v>
      </c>
      <c r="F394" s="263">
        <v>33378</v>
      </c>
      <c r="G394" s="263">
        <v>80385</v>
      </c>
      <c r="H394" s="263">
        <v>22888</v>
      </c>
      <c r="I394" s="263">
        <v>74829</v>
      </c>
      <c r="J394" s="263">
        <v>84529</v>
      </c>
      <c r="K394" s="263">
        <v>175134</v>
      </c>
      <c r="L394" s="263">
        <v>58521</v>
      </c>
      <c r="M394" s="263">
        <v>59603</v>
      </c>
      <c r="N394" s="263">
        <v>40771</v>
      </c>
      <c r="O394" s="263">
        <v>56180</v>
      </c>
      <c r="P394" s="263">
        <v>86584</v>
      </c>
      <c r="Q394" s="263">
        <v>73898</v>
      </c>
      <c r="R394" s="263">
        <v>30541</v>
      </c>
      <c r="S394" s="263">
        <v>27960</v>
      </c>
      <c r="T394" s="263">
        <v>214575</v>
      </c>
      <c r="U394" s="263">
        <v>106394</v>
      </c>
      <c r="V394" s="263">
        <v>51326</v>
      </c>
      <c r="W394" s="263">
        <v>25343</v>
      </c>
      <c r="X394" s="263">
        <v>151525</v>
      </c>
      <c r="Y394" s="263">
        <v>71006</v>
      </c>
      <c r="Z394" s="263">
        <v>403141</v>
      </c>
      <c r="AA394" s="263">
        <v>45646</v>
      </c>
      <c r="AB394" s="263">
        <v>75582</v>
      </c>
      <c r="AC394" s="263">
        <v>76095</v>
      </c>
      <c r="AD394" s="263">
        <v>131020</v>
      </c>
      <c r="AF394" s="262">
        <f t="shared" si="90"/>
        <v>403141</v>
      </c>
      <c r="AG394" s="262">
        <f t="shared" si="91"/>
        <v>20027</v>
      </c>
      <c r="AH394" s="199">
        <f t="shared" si="92"/>
        <v>16021.6</v>
      </c>
      <c r="AI394" s="209">
        <f t="shared" si="86"/>
        <v>0.73119473851987316</v>
      </c>
      <c r="AJ394" s="199">
        <f t="shared" si="93"/>
        <v>15020.25</v>
      </c>
      <c r="AK394" s="209">
        <f t="shared" si="87"/>
        <v>0.74799506736238108</v>
      </c>
      <c r="AM394" s="210" t="b">
        <f t="shared" si="94"/>
        <v>0</v>
      </c>
      <c r="AN394" s="210" t="b">
        <f t="shared" si="101"/>
        <v>0</v>
      </c>
      <c r="AO394" s="211">
        <f t="shared" si="95"/>
        <v>62</v>
      </c>
      <c r="AP394" s="222">
        <f t="shared" si="96"/>
        <v>74648</v>
      </c>
      <c r="AQ394" s="178">
        <v>365</v>
      </c>
      <c r="AR394" s="212">
        <v>6</v>
      </c>
      <c r="AS394" s="203">
        <f t="shared" si="88"/>
        <v>120162</v>
      </c>
      <c r="AT394" s="178">
        <v>365</v>
      </c>
      <c r="AU394" s="217">
        <f t="shared" si="89"/>
        <v>15020.25</v>
      </c>
      <c r="AV394" s="217">
        <f t="shared" si="97"/>
        <v>90121.5</v>
      </c>
      <c r="AW394" s="213">
        <v>0</v>
      </c>
      <c r="AY394" s="179"/>
      <c r="AZ394" s="214"/>
      <c r="BA394" s="232">
        <v>550000</v>
      </c>
      <c r="BB394" s="266">
        <f t="shared" si="98"/>
        <v>550000</v>
      </c>
      <c r="BC394" s="215">
        <f t="shared" si="99"/>
        <v>104500</v>
      </c>
      <c r="BD394" s="215">
        <f t="shared" si="100"/>
        <v>3927000</v>
      </c>
    </row>
    <row r="395" spans="1:56" s="181" customFormat="1" ht="18.75" customHeight="1">
      <c r="A395" s="178">
        <v>366</v>
      </c>
      <c r="B395" s="179" t="s">
        <v>298</v>
      </c>
      <c r="C395" s="178" t="s">
        <v>369</v>
      </c>
      <c r="D395" s="263">
        <v>20027</v>
      </c>
      <c r="E395" s="263">
        <v>885870</v>
      </c>
      <c r="F395" s="263">
        <v>801081</v>
      </c>
      <c r="G395" s="263">
        <v>643075</v>
      </c>
      <c r="H395" s="263">
        <v>22888</v>
      </c>
      <c r="I395" s="263">
        <v>1545096</v>
      </c>
      <c r="J395" s="263">
        <v>1060522</v>
      </c>
      <c r="K395" s="263">
        <v>1308542</v>
      </c>
      <c r="L395" s="263">
        <v>704847</v>
      </c>
      <c r="M395" s="263">
        <v>715251</v>
      </c>
      <c r="N395" s="263">
        <v>396297</v>
      </c>
      <c r="O395" s="263">
        <v>625779</v>
      </c>
      <c r="P395" s="263">
        <v>1120993</v>
      </c>
      <c r="Q395" s="263">
        <v>1525850</v>
      </c>
      <c r="R395" s="263">
        <v>732989</v>
      </c>
      <c r="S395" s="263">
        <v>1005643</v>
      </c>
      <c r="T395" s="263">
        <v>858302</v>
      </c>
      <c r="U395" s="263">
        <v>1048461</v>
      </c>
      <c r="V395" s="263">
        <v>978257</v>
      </c>
      <c r="W395" s="263">
        <v>608223</v>
      </c>
      <c r="X395" s="263">
        <v>881059</v>
      </c>
      <c r="Y395" s="263">
        <v>1008894</v>
      </c>
      <c r="Z395" s="263">
        <v>1209424</v>
      </c>
      <c r="AA395" s="263">
        <v>791198</v>
      </c>
      <c r="AB395" s="263">
        <v>1558311</v>
      </c>
      <c r="AC395" s="263">
        <v>1571199</v>
      </c>
      <c r="AD395" s="263">
        <v>524084</v>
      </c>
      <c r="AF395" s="262">
        <f t="shared" si="90"/>
        <v>1571199</v>
      </c>
      <c r="AG395" s="262">
        <f t="shared" si="91"/>
        <v>20027</v>
      </c>
      <c r="AH395" s="199">
        <f t="shared" si="92"/>
        <v>16021.6</v>
      </c>
      <c r="AI395" s="209">
        <f t="shared" si="86"/>
        <v>0.97760003131767725</v>
      </c>
      <c r="AJ395" s="199">
        <f t="shared" si="93"/>
        <v>15020.25</v>
      </c>
      <c r="AK395" s="209">
        <f t="shared" si="87"/>
        <v>0.97900002936032249</v>
      </c>
      <c r="AM395" s="210" t="b">
        <f t="shared" si="94"/>
        <v>0</v>
      </c>
      <c r="AN395" s="210" t="b">
        <f t="shared" si="101"/>
        <v>0</v>
      </c>
      <c r="AO395" s="211">
        <f t="shared" si="95"/>
        <v>62</v>
      </c>
      <c r="AP395" s="222">
        <f t="shared" si="96"/>
        <v>74648</v>
      </c>
      <c r="AQ395" s="178">
        <v>366</v>
      </c>
      <c r="AR395" s="212">
        <v>0</v>
      </c>
      <c r="AS395" s="203">
        <f t="shared" si="88"/>
        <v>0</v>
      </c>
      <c r="AT395" s="178">
        <v>366</v>
      </c>
      <c r="AU395" s="217">
        <f t="shared" si="89"/>
        <v>16021.6</v>
      </c>
      <c r="AV395" s="217">
        <f t="shared" si="97"/>
        <v>0</v>
      </c>
      <c r="AW395" s="213">
        <f t="shared" ref="AW350:AW413" si="102">IF(AS395&gt;0,1-AU395/M395,0)</f>
        <v>0</v>
      </c>
      <c r="AY395" s="179"/>
      <c r="AZ395" s="214"/>
      <c r="BA395" s="232">
        <v>550000</v>
      </c>
      <c r="BB395" s="266">
        <f t="shared" si="98"/>
        <v>550000</v>
      </c>
      <c r="BC395" s="215">
        <f t="shared" si="99"/>
        <v>104500</v>
      </c>
      <c r="BD395" s="215">
        <f t="shared" si="100"/>
        <v>0</v>
      </c>
    </row>
    <row r="396" spans="1:56" s="181" customFormat="1" ht="18.75" customHeight="1">
      <c r="A396" s="178">
        <v>367</v>
      </c>
      <c r="B396" s="179" t="s">
        <v>299</v>
      </c>
      <c r="C396" s="178" t="s">
        <v>425</v>
      </c>
      <c r="D396" s="263">
        <v>24123</v>
      </c>
      <c r="E396" s="263">
        <v>181717</v>
      </c>
      <c r="F396" s="263">
        <v>39447</v>
      </c>
      <c r="G396" s="263">
        <v>85994</v>
      </c>
      <c r="H396" s="263">
        <v>27569</v>
      </c>
      <c r="I396" s="263">
        <v>83809</v>
      </c>
      <c r="J396" s="263">
        <v>102736</v>
      </c>
      <c r="K396" s="263">
        <v>225551</v>
      </c>
      <c r="L396" s="263">
        <v>67624</v>
      </c>
      <c r="M396" s="263">
        <v>68274</v>
      </c>
      <c r="N396" s="263">
        <v>48768</v>
      </c>
      <c r="O396" s="263">
        <v>61382</v>
      </c>
      <c r="P396" s="263">
        <v>90382</v>
      </c>
      <c r="Q396" s="263">
        <v>82765</v>
      </c>
      <c r="R396" s="263">
        <v>34397</v>
      </c>
      <c r="S396" s="263">
        <v>31081</v>
      </c>
      <c r="T396" s="263">
        <v>245786</v>
      </c>
      <c r="U396" s="263">
        <v>118485</v>
      </c>
      <c r="V396" s="263">
        <v>57484</v>
      </c>
      <c r="W396" s="263">
        <v>32284</v>
      </c>
      <c r="X396" s="263">
        <v>180470</v>
      </c>
      <c r="Y396" s="263">
        <v>73736</v>
      </c>
      <c r="Z396" s="263">
        <v>429151</v>
      </c>
      <c r="AA396" s="263">
        <v>51732</v>
      </c>
      <c r="AB396" s="263">
        <v>84557</v>
      </c>
      <c r="AC396" s="263">
        <v>85226</v>
      </c>
      <c r="AD396" s="263">
        <v>157095</v>
      </c>
      <c r="AF396" s="262">
        <f t="shared" si="90"/>
        <v>429151</v>
      </c>
      <c r="AG396" s="262">
        <f t="shared" si="91"/>
        <v>24123</v>
      </c>
      <c r="AH396" s="199">
        <f t="shared" si="92"/>
        <v>19298.400000000001</v>
      </c>
      <c r="AI396" s="209">
        <f t="shared" si="86"/>
        <v>0.71733895772915024</v>
      </c>
      <c r="AJ396" s="199">
        <f t="shared" si="93"/>
        <v>18092.25</v>
      </c>
      <c r="AK396" s="209">
        <f t="shared" si="87"/>
        <v>0.73500527287107831</v>
      </c>
      <c r="AM396" s="210" t="b">
        <f t="shared" si="94"/>
        <v>0</v>
      </c>
      <c r="AN396" s="210" t="b">
        <f t="shared" si="101"/>
        <v>0</v>
      </c>
      <c r="AO396" s="211">
        <f t="shared" si="95"/>
        <v>62</v>
      </c>
      <c r="AP396" s="222">
        <f t="shared" si="96"/>
        <v>74648</v>
      </c>
      <c r="AQ396" s="178">
        <v>367</v>
      </c>
      <c r="AR396" s="212">
        <v>0</v>
      </c>
      <c r="AS396" s="203">
        <f t="shared" si="88"/>
        <v>0</v>
      </c>
      <c r="AT396" s="178">
        <v>367</v>
      </c>
      <c r="AU396" s="217">
        <f t="shared" si="89"/>
        <v>19298.400000000001</v>
      </c>
      <c r="AV396" s="217">
        <f t="shared" si="97"/>
        <v>0</v>
      </c>
      <c r="AW396" s="213">
        <f t="shared" si="102"/>
        <v>0</v>
      </c>
      <c r="AY396" s="179"/>
      <c r="AZ396" s="214"/>
      <c r="BA396" s="232">
        <v>630000</v>
      </c>
      <c r="BB396" s="266">
        <f t="shared" si="98"/>
        <v>630000</v>
      </c>
      <c r="BC396" s="215">
        <f t="shared" si="99"/>
        <v>119700</v>
      </c>
      <c r="BD396" s="215">
        <f t="shared" si="100"/>
        <v>0</v>
      </c>
    </row>
    <row r="397" spans="1:56" s="181" customFormat="1" ht="18.75" customHeight="1">
      <c r="A397" s="178">
        <v>368</v>
      </c>
      <c r="B397" s="179" t="s">
        <v>299</v>
      </c>
      <c r="C397" s="178" t="s">
        <v>369</v>
      </c>
      <c r="D397" s="263">
        <v>24123</v>
      </c>
      <c r="E397" s="263">
        <v>1090302</v>
      </c>
      <c r="F397" s="263">
        <v>946733</v>
      </c>
      <c r="G397" s="263">
        <v>687942</v>
      </c>
      <c r="H397" s="263">
        <v>27569</v>
      </c>
      <c r="I397" s="263">
        <v>1634995</v>
      </c>
      <c r="J397" s="263">
        <v>1158447</v>
      </c>
      <c r="K397" s="263">
        <v>1685243</v>
      </c>
      <c r="L397" s="263">
        <v>760767</v>
      </c>
      <c r="M397" s="263">
        <v>819287</v>
      </c>
      <c r="N397" s="263">
        <v>474015</v>
      </c>
      <c r="O397" s="263">
        <v>703807</v>
      </c>
      <c r="P397" s="263">
        <v>1120993</v>
      </c>
      <c r="Q397" s="263">
        <v>1614631</v>
      </c>
      <c r="R397" s="263">
        <v>825530</v>
      </c>
      <c r="S397" s="263">
        <v>1118782</v>
      </c>
      <c r="T397" s="263">
        <v>983144</v>
      </c>
      <c r="U397" s="263">
        <v>1257379</v>
      </c>
      <c r="V397" s="263">
        <v>1035175</v>
      </c>
      <c r="W397" s="263">
        <v>774812</v>
      </c>
      <c r="X397" s="263">
        <v>934703</v>
      </c>
      <c r="Y397" s="263">
        <v>1096910</v>
      </c>
      <c r="Z397" s="263">
        <v>1287452</v>
      </c>
      <c r="AA397" s="263">
        <v>890097</v>
      </c>
      <c r="AB397" s="263">
        <v>1661047</v>
      </c>
      <c r="AC397" s="263">
        <v>1662619</v>
      </c>
      <c r="AD397" s="263">
        <v>628381</v>
      </c>
      <c r="AF397" s="262">
        <f t="shared" si="90"/>
        <v>1685243</v>
      </c>
      <c r="AG397" s="262">
        <f t="shared" si="91"/>
        <v>24123</v>
      </c>
      <c r="AH397" s="199">
        <f t="shared" si="92"/>
        <v>19298.400000000001</v>
      </c>
      <c r="AI397" s="209">
        <f t="shared" si="86"/>
        <v>0.97644488439338106</v>
      </c>
      <c r="AJ397" s="199">
        <f t="shared" si="93"/>
        <v>18092.25</v>
      </c>
      <c r="AK397" s="209">
        <f t="shared" si="87"/>
        <v>0.97791707911879477</v>
      </c>
      <c r="AM397" s="210" t="b">
        <f t="shared" si="94"/>
        <v>0</v>
      </c>
      <c r="AN397" s="210" t="b">
        <f t="shared" si="101"/>
        <v>0</v>
      </c>
      <c r="AO397" s="211">
        <f t="shared" si="95"/>
        <v>62</v>
      </c>
      <c r="AP397" s="222">
        <f t="shared" si="96"/>
        <v>74648</v>
      </c>
      <c r="AQ397" s="178">
        <v>368</v>
      </c>
      <c r="AR397" s="212">
        <v>0</v>
      </c>
      <c r="AS397" s="203">
        <f t="shared" si="88"/>
        <v>0</v>
      </c>
      <c r="AT397" s="178">
        <v>368</v>
      </c>
      <c r="AU397" s="217">
        <f t="shared" si="89"/>
        <v>19298.400000000001</v>
      </c>
      <c r="AV397" s="217">
        <f t="shared" si="97"/>
        <v>0</v>
      </c>
      <c r="AW397" s="213">
        <f t="shared" si="102"/>
        <v>0</v>
      </c>
      <c r="AY397" s="179"/>
      <c r="AZ397" s="214"/>
      <c r="BA397" s="232">
        <v>630000</v>
      </c>
      <c r="BB397" s="266">
        <f t="shared" si="98"/>
        <v>630000</v>
      </c>
      <c r="BC397" s="215">
        <f t="shared" si="99"/>
        <v>119700</v>
      </c>
      <c r="BD397" s="215">
        <f t="shared" si="100"/>
        <v>0</v>
      </c>
    </row>
    <row r="398" spans="1:56" s="181" customFormat="1" ht="18.75" customHeight="1">
      <c r="A398" s="178">
        <v>369</v>
      </c>
      <c r="B398" s="179" t="s">
        <v>459</v>
      </c>
      <c r="C398" s="178" t="s">
        <v>369</v>
      </c>
      <c r="D398" s="263">
        <v>204822</v>
      </c>
      <c r="E398" s="263">
        <v>8330594</v>
      </c>
      <c r="F398" s="263">
        <v>4369534</v>
      </c>
      <c r="G398" s="263">
        <v>7328072</v>
      </c>
      <c r="H398" s="263">
        <v>234083</v>
      </c>
      <c r="I398" s="263">
        <v>4129762</v>
      </c>
      <c r="J398" s="263">
        <v>12903779</v>
      </c>
      <c r="K398" s="263">
        <v>13634729</v>
      </c>
      <c r="L398" s="263">
        <v>4028164</v>
      </c>
      <c r="M398" s="263">
        <v>588921</v>
      </c>
      <c r="N398" s="263">
        <v>1144802</v>
      </c>
      <c r="O398" s="263">
        <v>7432368</v>
      </c>
      <c r="P398" s="263">
        <v>2928953</v>
      </c>
      <c r="Q398" s="263">
        <v>4078328</v>
      </c>
      <c r="R398" s="263">
        <v>452403</v>
      </c>
      <c r="S398" s="263">
        <v>12570212</v>
      </c>
      <c r="T398" s="263">
        <v>706705</v>
      </c>
      <c r="U398" s="263">
        <v>4255744</v>
      </c>
      <c r="V398" s="263">
        <v>2614705</v>
      </c>
      <c r="W398" s="263">
        <v>4433127</v>
      </c>
      <c r="X398" s="263">
        <v>4836072</v>
      </c>
      <c r="Y398" s="263">
        <v>144429</v>
      </c>
      <c r="Z398" s="263">
        <v>819287</v>
      </c>
      <c r="AA398" s="263">
        <v>4412449</v>
      </c>
      <c r="AB398" s="263">
        <v>4179993</v>
      </c>
      <c r="AC398" s="263">
        <v>4199532</v>
      </c>
      <c r="AD398" s="263">
        <v>481169</v>
      </c>
      <c r="AF398" s="262">
        <f t="shared" si="90"/>
        <v>13634729</v>
      </c>
      <c r="AG398" s="262">
        <f t="shared" si="91"/>
        <v>144429</v>
      </c>
      <c r="AH398" s="199">
        <f t="shared" si="92"/>
        <v>115543.2</v>
      </c>
      <c r="AI398" s="209">
        <f t="shared" si="86"/>
        <v>0.80380526420351794</v>
      </c>
      <c r="AJ398" s="199">
        <f t="shared" si="93"/>
        <v>108321.75</v>
      </c>
      <c r="AK398" s="209">
        <f t="shared" si="87"/>
        <v>0.81606743519079805</v>
      </c>
      <c r="AM398" s="210" t="b">
        <f t="shared" si="94"/>
        <v>0</v>
      </c>
      <c r="AN398" s="210" t="b">
        <f t="shared" si="101"/>
        <v>0</v>
      </c>
      <c r="AO398" s="211">
        <f t="shared" si="95"/>
        <v>62</v>
      </c>
      <c r="AP398" s="222">
        <f t="shared" si="96"/>
        <v>74648</v>
      </c>
      <c r="AQ398" s="178">
        <v>369</v>
      </c>
      <c r="AR398" s="212">
        <v>0</v>
      </c>
      <c r="AS398" s="203">
        <f t="shared" si="88"/>
        <v>0</v>
      </c>
      <c r="AT398" s="178">
        <v>369</v>
      </c>
      <c r="AU398" s="217">
        <f t="shared" si="89"/>
        <v>115543.2</v>
      </c>
      <c r="AV398" s="217">
        <f t="shared" si="97"/>
        <v>0</v>
      </c>
      <c r="AW398" s="213">
        <f t="shared" si="102"/>
        <v>0</v>
      </c>
      <c r="AY398" s="179"/>
      <c r="AZ398" s="214"/>
      <c r="BA398" s="232">
        <v>452857</v>
      </c>
      <c r="BB398" s="266">
        <f t="shared" si="98"/>
        <v>452857</v>
      </c>
      <c r="BC398" s="215">
        <f t="shared" si="99"/>
        <v>86042.83</v>
      </c>
      <c r="BD398" s="215">
        <f t="shared" si="100"/>
        <v>0</v>
      </c>
    </row>
    <row r="399" spans="1:56" s="181" customFormat="1" ht="18.75" customHeight="1">
      <c r="A399" s="178">
        <v>370</v>
      </c>
      <c r="B399" s="179" t="s">
        <v>300</v>
      </c>
      <c r="C399" s="178" t="s">
        <v>425</v>
      </c>
      <c r="D399" s="263">
        <v>25034</v>
      </c>
      <c r="E399" s="263">
        <v>99377</v>
      </c>
      <c r="F399" s="263">
        <v>28842</v>
      </c>
      <c r="G399" s="263">
        <v>81319</v>
      </c>
      <c r="H399" s="263">
        <v>28609</v>
      </c>
      <c r="I399" s="263">
        <v>293648</v>
      </c>
      <c r="J399" s="263">
        <v>101436</v>
      </c>
      <c r="K399" s="263">
        <v>144425</v>
      </c>
      <c r="L399" s="263">
        <v>42265</v>
      </c>
      <c r="M399" s="263">
        <v>30043</v>
      </c>
      <c r="N399" s="263">
        <v>28222</v>
      </c>
      <c r="O399" s="263">
        <v>56180</v>
      </c>
      <c r="P399" s="263">
        <v>114724</v>
      </c>
      <c r="Q399" s="263">
        <v>93687</v>
      </c>
      <c r="R399" s="263">
        <v>20808</v>
      </c>
      <c r="S399" s="263">
        <v>50848</v>
      </c>
      <c r="T399" s="263">
        <v>120180</v>
      </c>
      <c r="U399" s="263">
        <v>108814</v>
      </c>
      <c r="V399" s="263">
        <v>65070</v>
      </c>
      <c r="W399" s="263">
        <v>23293</v>
      </c>
      <c r="X399" s="263">
        <v>74809</v>
      </c>
      <c r="Y399" s="263">
        <v>37453</v>
      </c>
      <c r="Z399" s="263">
        <v>247086</v>
      </c>
      <c r="AA399" s="263">
        <v>48689</v>
      </c>
      <c r="AB399" s="263">
        <v>95948</v>
      </c>
      <c r="AC399" s="263">
        <v>96469</v>
      </c>
      <c r="AD399" s="263">
        <v>86156</v>
      </c>
      <c r="AF399" s="262">
        <f t="shared" si="90"/>
        <v>293648</v>
      </c>
      <c r="AG399" s="262">
        <f t="shared" si="91"/>
        <v>20808</v>
      </c>
      <c r="AH399" s="199">
        <f t="shared" si="92"/>
        <v>16646.400000000001</v>
      </c>
      <c r="AI399" s="209">
        <f t="shared" si="86"/>
        <v>0.44591418966148511</v>
      </c>
      <c r="AJ399" s="199">
        <f t="shared" si="93"/>
        <v>15606</v>
      </c>
      <c r="AK399" s="209">
        <f t="shared" si="87"/>
        <v>0.48054455280764241</v>
      </c>
      <c r="AM399" s="210" t="b">
        <f t="shared" si="94"/>
        <v>0</v>
      </c>
      <c r="AN399" s="210" t="b">
        <f t="shared" si="101"/>
        <v>0</v>
      </c>
      <c r="AO399" s="211">
        <f t="shared" si="95"/>
        <v>62</v>
      </c>
      <c r="AP399" s="222">
        <f t="shared" si="96"/>
        <v>74648</v>
      </c>
      <c r="AQ399" s="178">
        <v>370</v>
      </c>
      <c r="AR399" s="212">
        <v>0</v>
      </c>
      <c r="AS399" s="203">
        <f t="shared" si="88"/>
        <v>0</v>
      </c>
      <c r="AT399" s="178">
        <v>370</v>
      </c>
      <c r="AU399" s="217">
        <f t="shared" si="89"/>
        <v>16646.400000000001</v>
      </c>
      <c r="AV399" s="217">
        <f t="shared" si="97"/>
        <v>0</v>
      </c>
      <c r="AW399" s="213">
        <f t="shared" si="102"/>
        <v>0</v>
      </c>
      <c r="AY399" s="179"/>
      <c r="AZ399" s="214"/>
      <c r="BA399" s="232">
        <v>320000</v>
      </c>
      <c r="BB399" s="266">
        <f t="shared" si="98"/>
        <v>320000</v>
      </c>
      <c r="BC399" s="215">
        <f t="shared" si="99"/>
        <v>60800</v>
      </c>
      <c r="BD399" s="215">
        <f t="shared" si="100"/>
        <v>0</v>
      </c>
    </row>
    <row r="400" spans="1:56" s="181" customFormat="1" ht="18.75" customHeight="1">
      <c r="A400" s="178">
        <v>371</v>
      </c>
      <c r="B400" s="179" t="s">
        <v>300</v>
      </c>
      <c r="C400" s="178" t="s">
        <v>369</v>
      </c>
      <c r="D400" s="263">
        <v>25034</v>
      </c>
      <c r="E400" s="263">
        <v>596259</v>
      </c>
      <c r="F400" s="263">
        <v>403784</v>
      </c>
      <c r="G400" s="263">
        <v>650554</v>
      </c>
      <c r="H400" s="263">
        <v>28609</v>
      </c>
      <c r="I400" s="263">
        <v>3006399</v>
      </c>
      <c r="J400" s="263">
        <v>1012535</v>
      </c>
      <c r="K400" s="263">
        <v>947475</v>
      </c>
      <c r="L400" s="263">
        <v>422648</v>
      </c>
      <c r="M400" s="263">
        <v>360521</v>
      </c>
      <c r="N400" s="263">
        <v>274317</v>
      </c>
      <c r="O400" s="263">
        <v>456719</v>
      </c>
      <c r="P400" s="263">
        <v>595610</v>
      </c>
      <c r="Q400" s="263">
        <v>2968955</v>
      </c>
      <c r="R400" s="263">
        <v>499376</v>
      </c>
      <c r="S400" s="263">
        <v>609524</v>
      </c>
      <c r="T400" s="263">
        <v>480721</v>
      </c>
      <c r="U400" s="263">
        <v>870493</v>
      </c>
      <c r="V400" s="263">
        <v>1903463</v>
      </c>
      <c r="W400" s="263">
        <v>559066</v>
      </c>
      <c r="X400" s="263">
        <v>833956</v>
      </c>
      <c r="Y400" s="263">
        <v>387578</v>
      </c>
      <c r="Z400" s="263">
        <v>741260</v>
      </c>
      <c r="AA400" s="263">
        <v>829600</v>
      </c>
      <c r="AB400" s="263">
        <v>3044682</v>
      </c>
      <c r="AC400" s="263">
        <v>3057192</v>
      </c>
      <c r="AD400" s="263">
        <v>344620</v>
      </c>
      <c r="AF400" s="262">
        <f t="shared" si="90"/>
        <v>3057192</v>
      </c>
      <c r="AG400" s="262">
        <f t="shared" si="91"/>
        <v>25034</v>
      </c>
      <c r="AH400" s="199">
        <f t="shared" si="92"/>
        <v>20027.2</v>
      </c>
      <c r="AI400" s="209">
        <f t="shared" si="86"/>
        <v>0.94444928312081677</v>
      </c>
      <c r="AJ400" s="199">
        <f t="shared" si="93"/>
        <v>18775.5</v>
      </c>
      <c r="AK400" s="209">
        <f t="shared" si="87"/>
        <v>0.94792120292576576</v>
      </c>
      <c r="AM400" s="210" t="b">
        <f t="shared" si="94"/>
        <v>0</v>
      </c>
      <c r="AN400" s="210" t="b">
        <f t="shared" si="101"/>
        <v>0</v>
      </c>
      <c r="AO400" s="211">
        <f t="shared" si="95"/>
        <v>62</v>
      </c>
      <c r="AP400" s="222">
        <f t="shared" si="96"/>
        <v>74648</v>
      </c>
      <c r="AQ400" s="178">
        <v>371</v>
      </c>
      <c r="AR400" s="212">
        <v>0</v>
      </c>
      <c r="AS400" s="203">
        <f t="shared" si="88"/>
        <v>0</v>
      </c>
      <c r="AT400" s="178">
        <v>371</v>
      </c>
      <c r="AU400" s="217">
        <f t="shared" si="89"/>
        <v>20027.2</v>
      </c>
      <c r="AV400" s="217">
        <f t="shared" si="97"/>
        <v>0</v>
      </c>
      <c r="AW400" s="213">
        <f t="shared" si="102"/>
        <v>0</v>
      </c>
      <c r="AY400" s="179"/>
      <c r="AZ400" s="214"/>
      <c r="BA400" s="232">
        <v>320000</v>
      </c>
      <c r="BB400" s="266">
        <f t="shared" si="98"/>
        <v>320000</v>
      </c>
      <c r="BC400" s="215">
        <f t="shared" si="99"/>
        <v>60800</v>
      </c>
      <c r="BD400" s="215">
        <f t="shared" si="100"/>
        <v>0</v>
      </c>
    </row>
    <row r="401" spans="1:56" s="181" customFormat="1" ht="18.75" customHeight="1">
      <c r="A401" s="178">
        <v>372</v>
      </c>
      <c r="B401" s="179" t="s">
        <v>301</v>
      </c>
      <c r="C401" s="178" t="s">
        <v>425</v>
      </c>
      <c r="D401" s="263">
        <v>90500</v>
      </c>
      <c r="E401" s="263">
        <v>193046</v>
      </c>
      <c r="F401" s="263">
        <v>31464</v>
      </c>
      <c r="G401" s="263">
        <v>112146</v>
      </c>
      <c r="H401" s="263">
        <v>103429</v>
      </c>
      <c r="I401" s="263">
        <v>400671</v>
      </c>
      <c r="J401" s="263">
        <v>157355</v>
      </c>
      <c r="K401" s="263">
        <v>184073</v>
      </c>
      <c r="L401" s="263">
        <v>110539</v>
      </c>
      <c r="M401" s="263">
        <v>32776</v>
      </c>
      <c r="N401" s="263">
        <v>163003</v>
      </c>
      <c r="O401" s="263">
        <v>83489</v>
      </c>
      <c r="P401" s="263">
        <v>190322</v>
      </c>
      <c r="Q401" s="263">
        <v>122826</v>
      </c>
      <c r="R401" s="263">
        <v>42525</v>
      </c>
      <c r="S401" s="263">
        <v>191298</v>
      </c>
      <c r="T401" s="263">
        <v>669953</v>
      </c>
      <c r="U401" s="263">
        <v>370766</v>
      </c>
      <c r="V401" s="263">
        <v>85308</v>
      </c>
      <c r="W401" s="263">
        <v>36298</v>
      </c>
      <c r="X401" s="263">
        <v>135464</v>
      </c>
      <c r="Y401" s="263">
        <v>67650</v>
      </c>
      <c r="Z401" s="263">
        <v>819287</v>
      </c>
      <c r="AA401" s="263">
        <v>82162</v>
      </c>
      <c r="AB401" s="263">
        <v>125443</v>
      </c>
      <c r="AC401" s="263">
        <v>126475</v>
      </c>
      <c r="AD401" s="263">
        <v>812786</v>
      </c>
      <c r="AF401" s="262">
        <f t="shared" si="90"/>
        <v>819287</v>
      </c>
      <c r="AG401" s="262">
        <f t="shared" si="91"/>
        <v>31464</v>
      </c>
      <c r="AH401" s="199">
        <f t="shared" si="92"/>
        <v>25171.200000000001</v>
      </c>
      <c r="AI401" s="209">
        <f t="shared" si="86"/>
        <v>0.2320234317793507</v>
      </c>
      <c r="AJ401" s="199">
        <f t="shared" si="93"/>
        <v>23598</v>
      </c>
      <c r="AK401" s="209">
        <f t="shared" si="87"/>
        <v>0.28002196729314133</v>
      </c>
      <c r="AM401" s="210" t="b">
        <f t="shared" si="94"/>
        <v>0</v>
      </c>
      <c r="AN401" s="210" t="b">
        <f t="shared" si="101"/>
        <v>0</v>
      </c>
      <c r="AO401" s="211">
        <f t="shared" si="95"/>
        <v>62</v>
      </c>
      <c r="AP401" s="222">
        <f t="shared" si="96"/>
        <v>74648</v>
      </c>
      <c r="AQ401" s="178">
        <v>372</v>
      </c>
      <c r="AR401" s="212">
        <v>0</v>
      </c>
      <c r="AS401" s="203">
        <f t="shared" si="88"/>
        <v>0</v>
      </c>
      <c r="AT401" s="178">
        <v>372</v>
      </c>
      <c r="AU401" s="217">
        <f t="shared" si="89"/>
        <v>25171.200000000001</v>
      </c>
      <c r="AV401" s="217">
        <f t="shared" si="97"/>
        <v>0</v>
      </c>
      <c r="AW401" s="213">
        <f t="shared" si="102"/>
        <v>0</v>
      </c>
      <c r="AY401" s="179"/>
      <c r="AZ401" s="214"/>
      <c r="BA401" s="232">
        <v>1420168.06</v>
      </c>
      <c r="BB401" s="266">
        <f t="shared" si="98"/>
        <v>1420168.06</v>
      </c>
      <c r="BC401" s="215">
        <f t="shared" si="99"/>
        <v>269831.9314</v>
      </c>
      <c r="BD401" s="215">
        <f t="shared" si="100"/>
        <v>0</v>
      </c>
    </row>
    <row r="402" spans="1:56" s="181" customFormat="1" ht="18.75" customHeight="1">
      <c r="A402" s="178">
        <v>373</v>
      </c>
      <c r="B402" s="179" t="s">
        <v>301</v>
      </c>
      <c r="C402" s="178" t="s">
        <v>369</v>
      </c>
      <c r="D402" s="263">
        <v>90500</v>
      </c>
      <c r="E402" s="263">
        <v>1158276</v>
      </c>
      <c r="F402" s="263">
        <v>440503</v>
      </c>
      <c r="G402" s="263">
        <v>897166</v>
      </c>
      <c r="H402" s="263">
        <v>103429</v>
      </c>
      <c r="I402" s="263">
        <v>4254915</v>
      </c>
      <c r="J402" s="263">
        <v>5279853</v>
      </c>
      <c r="K402" s="263">
        <v>1207567</v>
      </c>
      <c r="L402" s="263">
        <v>2340822</v>
      </c>
      <c r="M402" s="263">
        <v>393306</v>
      </c>
      <c r="N402" s="263">
        <v>1584392</v>
      </c>
      <c r="O402" s="263">
        <v>859862</v>
      </c>
      <c r="P402" s="263">
        <v>3057503</v>
      </c>
      <c r="Q402" s="263">
        <v>4201920</v>
      </c>
      <c r="R402" s="263">
        <v>1020599</v>
      </c>
      <c r="S402" s="263">
        <v>4588141</v>
      </c>
      <c r="T402" s="263">
        <v>4019711</v>
      </c>
      <c r="U402" s="263">
        <v>4449187</v>
      </c>
      <c r="V402" s="263">
        <v>2693944</v>
      </c>
      <c r="W402" s="263">
        <v>871176</v>
      </c>
      <c r="X402" s="263">
        <v>1625570</v>
      </c>
      <c r="Y402" s="263">
        <v>505978</v>
      </c>
      <c r="Z402" s="263">
        <v>4915726</v>
      </c>
      <c r="AA402" s="263">
        <v>1483496</v>
      </c>
      <c r="AB402" s="263">
        <v>4319220</v>
      </c>
      <c r="AC402" s="263">
        <v>4326801</v>
      </c>
      <c r="AD402" s="263">
        <v>3251141</v>
      </c>
      <c r="AF402" s="262">
        <f t="shared" si="90"/>
        <v>5279853</v>
      </c>
      <c r="AG402" s="262">
        <f t="shared" si="91"/>
        <v>90500</v>
      </c>
      <c r="AH402" s="199">
        <f t="shared" si="92"/>
        <v>72400</v>
      </c>
      <c r="AI402" s="209">
        <f t="shared" si="86"/>
        <v>0.81591941134892421</v>
      </c>
      <c r="AJ402" s="199">
        <f t="shared" si="93"/>
        <v>67875</v>
      </c>
      <c r="AK402" s="209">
        <f t="shared" si="87"/>
        <v>0.82742444813961646</v>
      </c>
      <c r="AM402" s="210" t="b">
        <f t="shared" si="94"/>
        <v>0</v>
      </c>
      <c r="AN402" s="210" t="b">
        <f t="shared" si="101"/>
        <v>0</v>
      </c>
      <c r="AO402" s="211">
        <f t="shared" si="95"/>
        <v>62</v>
      </c>
      <c r="AP402" s="222">
        <f t="shared" si="96"/>
        <v>74648</v>
      </c>
      <c r="AQ402" s="178">
        <v>373</v>
      </c>
      <c r="AR402" s="212">
        <v>0</v>
      </c>
      <c r="AS402" s="203">
        <f t="shared" si="88"/>
        <v>0</v>
      </c>
      <c r="AT402" s="178">
        <v>373</v>
      </c>
      <c r="AU402" s="217">
        <f t="shared" si="89"/>
        <v>72400</v>
      </c>
      <c r="AV402" s="217">
        <f t="shared" si="97"/>
        <v>0</v>
      </c>
      <c r="AW402" s="213">
        <f t="shared" si="102"/>
        <v>0</v>
      </c>
      <c r="AY402" s="179"/>
      <c r="AZ402" s="214"/>
      <c r="BA402" s="232">
        <v>1420168</v>
      </c>
      <c r="BB402" s="266">
        <f t="shared" si="98"/>
        <v>1420168</v>
      </c>
      <c r="BC402" s="215">
        <f t="shared" si="99"/>
        <v>269831.92</v>
      </c>
      <c r="BD402" s="215">
        <f t="shared" si="100"/>
        <v>0</v>
      </c>
    </row>
    <row r="403" spans="1:56" s="181" customFormat="1" ht="18.75" customHeight="1">
      <c r="A403" s="178">
        <v>374</v>
      </c>
      <c r="B403" s="179" t="s">
        <v>302</v>
      </c>
      <c r="C403" s="178" t="s">
        <v>425</v>
      </c>
      <c r="D403" s="263">
        <v>5778</v>
      </c>
      <c r="E403" s="263">
        <v>28392</v>
      </c>
      <c r="F403" s="263">
        <v>4024</v>
      </c>
      <c r="G403" s="263">
        <v>28042</v>
      </c>
      <c r="H403" s="263">
        <v>6603</v>
      </c>
      <c r="I403" s="263">
        <v>73297</v>
      </c>
      <c r="J403" s="263">
        <v>58130</v>
      </c>
      <c r="K403" s="263">
        <v>41063</v>
      </c>
      <c r="L403" s="263">
        <v>16256</v>
      </c>
      <c r="M403" s="263">
        <v>7185</v>
      </c>
      <c r="N403" s="263">
        <v>11794</v>
      </c>
      <c r="O403" s="263">
        <v>17167</v>
      </c>
      <c r="P403" s="263">
        <v>20015</v>
      </c>
      <c r="Q403" s="263">
        <v>20679</v>
      </c>
      <c r="R403" s="263">
        <v>4811</v>
      </c>
      <c r="S403" s="263">
        <v>6112</v>
      </c>
      <c r="T403" s="263">
        <v>43246</v>
      </c>
      <c r="U403" s="263">
        <v>19805</v>
      </c>
      <c r="V403" s="263">
        <v>14363</v>
      </c>
      <c r="W403" s="263">
        <v>8719</v>
      </c>
      <c r="X403" s="263">
        <v>12726</v>
      </c>
      <c r="Y403" s="263">
        <v>8713</v>
      </c>
      <c r="Z403" s="263">
        <v>146302</v>
      </c>
      <c r="AA403" s="263">
        <v>19781</v>
      </c>
      <c r="AB403" s="263">
        <v>21159</v>
      </c>
      <c r="AC403" s="263">
        <v>21295</v>
      </c>
      <c r="AD403" s="263">
        <v>14564</v>
      </c>
      <c r="AF403" s="262">
        <f t="shared" si="90"/>
        <v>146302</v>
      </c>
      <c r="AG403" s="262">
        <f t="shared" si="91"/>
        <v>4024</v>
      </c>
      <c r="AH403" s="199">
        <f t="shared" si="92"/>
        <v>3219.2</v>
      </c>
      <c r="AI403" s="209">
        <f t="shared" si="86"/>
        <v>0.55195546276965901</v>
      </c>
      <c r="AJ403" s="199">
        <f t="shared" si="93"/>
        <v>3018</v>
      </c>
      <c r="AK403" s="209">
        <f t="shared" si="87"/>
        <v>0.57995824634655535</v>
      </c>
      <c r="AM403" s="210" t="b">
        <f t="shared" si="94"/>
        <v>0</v>
      </c>
      <c r="AN403" s="210" t="b">
        <f t="shared" si="101"/>
        <v>0</v>
      </c>
      <c r="AO403" s="211">
        <f t="shared" si="95"/>
        <v>62</v>
      </c>
      <c r="AP403" s="222">
        <f t="shared" si="96"/>
        <v>74648</v>
      </c>
      <c r="AQ403" s="178">
        <v>374</v>
      </c>
      <c r="AR403" s="212">
        <v>0</v>
      </c>
      <c r="AS403" s="203">
        <f t="shared" si="88"/>
        <v>0</v>
      </c>
      <c r="AT403" s="178">
        <v>374</v>
      </c>
      <c r="AU403" s="217">
        <f t="shared" si="89"/>
        <v>3219.2</v>
      </c>
      <c r="AV403" s="217">
        <f t="shared" si="97"/>
        <v>0</v>
      </c>
      <c r="AW403" s="213">
        <f t="shared" si="102"/>
        <v>0</v>
      </c>
      <c r="AY403" s="179"/>
      <c r="AZ403" s="214"/>
      <c r="BA403" s="232">
        <v>105042</v>
      </c>
      <c r="BB403" s="266">
        <f t="shared" si="98"/>
        <v>105042</v>
      </c>
      <c r="BC403" s="215">
        <f t="shared" si="99"/>
        <v>19957.98</v>
      </c>
      <c r="BD403" s="215">
        <f t="shared" si="100"/>
        <v>0</v>
      </c>
    </row>
    <row r="404" spans="1:56" s="181" customFormat="1" ht="18.75" customHeight="1">
      <c r="A404" s="178">
        <v>375</v>
      </c>
      <c r="B404" s="179" t="s">
        <v>302</v>
      </c>
      <c r="C404" s="178" t="s">
        <v>369</v>
      </c>
      <c r="D404" s="263">
        <v>5778</v>
      </c>
      <c r="E404" s="263">
        <v>170360</v>
      </c>
      <c r="F404" s="263">
        <v>96570</v>
      </c>
      <c r="G404" s="263">
        <v>224328</v>
      </c>
      <c r="H404" s="263">
        <v>6603</v>
      </c>
      <c r="I404" s="263">
        <v>373578</v>
      </c>
      <c r="J404" s="263">
        <v>275697</v>
      </c>
      <c r="K404" s="263">
        <v>269380</v>
      </c>
      <c r="L404" s="263">
        <v>209244</v>
      </c>
      <c r="M404" s="263">
        <v>86224</v>
      </c>
      <c r="N404" s="263">
        <v>114631</v>
      </c>
      <c r="O404" s="263">
        <v>160216</v>
      </c>
      <c r="P404" s="263">
        <v>257335</v>
      </c>
      <c r="Q404" s="263">
        <v>368926</v>
      </c>
      <c r="R404" s="263">
        <v>115481</v>
      </c>
      <c r="S404" s="263">
        <v>146561</v>
      </c>
      <c r="T404" s="263">
        <v>172981</v>
      </c>
      <c r="U404" s="263">
        <v>158430</v>
      </c>
      <c r="V404" s="263">
        <v>236526</v>
      </c>
      <c r="W404" s="263">
        <v>209244</v>
      </c>
      <c r="X404" s="263">
        <v>152714</v>
      </c>
      <c r="Y404" s="263">
        <v>99486</v>
      </c>
      <c r="Z404" s="263">
        <v>292602</v>
      </c>
      <c r="AA404" s="263">
        <v>221188</v>
      </c>
      <c r="AB404" s="263">
        <v>376898</v>
      </c>
      <c r="AC404" s="263">
        <v>379890</v>
      </c>
      <c r="AD404" s="263">
        <v>58260</v>
      </c>
      <c r="AF404" s="262">
        <f t="shared" si="90"/>
        <v>379890</v>
      </c>
      <c r="AG404" s="262">
        <f t="shared" si="91"/>
        <v>5778</v>
      </c>
      <c r="AH404" s="199">
        <f t="shared" si="92"/>
        <v>4622.3999999999996</v>
      </c>
      <c r="AI404" s="209">
        <f t="shared" si="86"/>
        <v>0.94639079606606047</v>
      </c>
      <c r="AJ404" s="199">
        <f t="shared" si="93"/>
        <v>4333.5</v>
      </c>
      <c r="AK404" s="209">
        <f t="shared" si="87"/>
        <v>0.9497413713119317</v>
      </c>
      <c r="AM404" s="210" t="b">
        <f t="shared" si="94"/>
        <v>0</v>
      </c>
      <c r="AN404" s="210" t="b">
        <f t="shared" si="101"/>
        <v>0</v>
      </c>
      <c r="AO404" s="211">
        <f t="shared" si="95"/>
        <v>62</v>
      </c>
      <c r="AP404" s="222">
        <f t="shared" si="96"/>
        <v>74648</v>
      </c>
      <c r="AQ404" s="178">
        <v>375</v>
      </c>
      <c r="AR404" s="212">
        <v>0</v>
      </c>
      <c r="AS404" s="203">
        <f t="shared" si="88"/>
        <v>0</v>
      </c>
      <c r="AT404" s="178">
        <v>375</v>
      </c>
      <c r="AU404" s="217">
        <f t="shared" si="89"/>
        <v>4622.3999999999996</v>
      </c>
      <c r="AV404" s="217">
        <f t="shared" si="97"/>
        <v>0</v>
      </c>
      <c r="AW404" s="213">
        <f t="shared" si="102"/>
        <v>0</v>
      </c>
      <c r="AY404" s="179"/>
      <c r="AZ404" s="214"/>
      <c r="BA404" s="232">
        <v>105042</v>
      </c>
      <c r="BB404" s="266">
        <f t="shared" si="98"/>
        <v>105042</v>
      </c>
      <c r="BC404" s="215">
        <f t="shared" si="99"/>
        <v>19957.98</v>
      </c>
      <c r="BD404" s="215">
        <f t="shared" si="100"/>
        <v>0</v>
      </c>
    </row>
    <row r="405" spans="1:56" s="181" customFormat="1" ht="18.75" customHeight="1">
      <c r="A405" s="178">
        <v>376</v>
      </c>
      <c r="B405" s="179" t="s">
        <v>303</v>
      </c>
      <c r="C405" s="178" t="s">
        <v>425</v>
      </c>
      <c r="D405" s="263">
        <v>5912</v>
      </c>
      <c r="E405" s="263">
        <v>34071</v>
      </c>
      <c r="F405" s="263">
        <v>4126</v>
      </c>
      <c r="G405" s="263">
        <v>16806</v>
      </c>
      <c r="H405" s="263">
        <v>6757</v>
      </c>
      <c r="I405" s="263">
        <v>46911</v>
      </c>
      <c r="J405" s="263">
        <v>60991</v>
      </c>
      <c r="K405" s="263">
        <v>26903</v>
      </c>
      <c r="L405" s="263">
        <v>11705</v>
      </c>
      <c r="M405" s="263">
        <v>7367</v>
      </c>
      <c r="N405" s="263">
        <v>6639</v>
      </c>
      <c r="O405" s="263">
        <v>14565</v>
      </c>
      <c r="P405" s="263">
        <v>21848</v>
      </c>
      <c r="Q405" s="263">
        <v>17660</v>
      </c>
      <c r="R405" s="263">
        <v>5846</v>
      </c>
      <c r="S405" s="263">
        <v>30820</v>
      </c>
      <c r="T405" s="263">
        <v>24313</v>
      </c>
      <c r="U405" s="263">
        <v>14492</v>
      </c>
      <c r="V405" s="263">
        <v>12265</v>
      </c>
      <c r="W405" s="263">
        <v>6495</v>
      </c>
      <c r="X405" s="263">
        <v>12817</v>
      </c>
      <c r="Y405" s="263">
        <v>9364</v>
      </c>
      <c r="Z405" s="263">
        <v>68274</v>
      </c>
      <c r="AA405" s="263">
        <v>9586</v>
      </c>
      <c r="AB405" s="263">
        <v>18168</v>
      </c>
      <c r="AC405" s="263">
        <v>18185</v>
      </c>
      <c r="AD405" s="263">
        <v>15255</v>
      </c>
      <c r="AF405" s="262">
        <f t="shared" si="90"/>
        <v>68274</v>
      </c>
      <c r="AG405" s="262">
        <f t="shared" si="91"/>
        <v>4126</v>
      </c>
      <c r="AH405" s="199">
        <f t="shared" si="92"/>
        <v>3300.8</v>
      </c>
      <c r="AI405" s="209">
        <f t="shared" si="86"/>
        <v>0.55194787566173475</v>
      </c>
      <c r="AJ405" s="199">
        <f t="shared" si="93"/>
        <v>3094.5</v>
      </c>
      <c r="AK405" s="209">
        <f t="shared" si="87"/>
        <v>0.57995113343287641</v>
      </c>
      <c r="AM405" s="210" t="b">
        <f t="shared" si="94"/>
        <v>0</v>
      </c>
      <c r="AN405" s="210" t="b">
        <f t="shared" si="101"/>
        <v>0</v>
      </c>
      <c r="AO405" s="211">
        <f t="shared" si="95"/>
        <v>62</v>
      </c>
      <c r="AP405" s="222">
        <f t="shared" si="96"/>
        <v>74648</v>
      </c>
      <c r="AQ405" s="178">
        <v>376</v>
      </c>
      <c r="AR405" s="212">
        <v>0</v>
      </c>
      <c r="AS405" s="203">
        <f t="shared" si="88"/>
        <v>0</v>
      </c>
      <c r="AT405" s="178">
        <v>376</v>
      </c>
      <c r="AU405" s="217">
        <f t="shared" si="89"/>
        <v>3300.8</v>
      </c>
      <c r="AV405" s="217">
        <f t="shared" si="97"/>
        <v>0</v>
      </c>
      <c r="AW405" s="213">
        <f t="shared" si="102"/>
        <v>0</v>
      </c>
      <c r="AY405" s="179"/>
      <c r="AZ405" s="214"/>
      <c r="BA405" s="232">
        <v>126050.42</v>
      </c>
      <c r="BB405" s="266">
        <f t="shared" si="98"/>
        <v>126050.42</v>
      </c>
      <c r="BC405" s="215">
        <f t="shared" si="99"/>
        <v>23949.5798</v>
      </c>
      <c r="BD405" s="215">
        <f t="shared" si="100"/>
        <v>0</v>
      </c>
    </row>
    <row r="406" spans="1:56" s="181" customFormat="1" ht="18.75" customHeight="1">
      <c r="A406" s="178">
        <v>377</v>
      </c>
      <c r="B406" s="179" t="s">
        <v>303</v>
      </c>
      <c r="C406" s="178" t="s">
        <v>369</v>
      </c>
      <c r="D406" s="263">
        <v>5912</v>
      </c>
      <c r="E406" s="263">
        <v>204432</v>
      </c>
      <c r="F406" s="263">
        <v>99018</v>
      </c>
      <c r="G406" s="263">
        <v>134448</v>
      </c>
      <c r="H406" s="263">
        <v>6757</v>
      </c>
      <c r="I406" s="263">
        <v>251303</v>
      </c>
      <c r="J406" s="263">
        <v>150853</v>
      </c>
      <c r="K406" s="263">
        <v>176491</v>
      </c>
      <c r="L406" s="263">
        <v>105206</v>
      </c>
      <c r="M406" s="263">
        <v>88409</v>
      </c>
      <c r="N406" s="263">
        <v>64530</v>
      </c>
      <c r="O406" s="263">
        <v>121203</v>
      </c>
      <c r="P406" s="263">
        <v>176420</v>
      </c>
      <c r="Q406" s="263">
        <v>248173</v>
      </c>
      <c r="R406" s="263">
        <v>140294</v>
      </c>
      <c r="S406" s="263">
        <v>368420</v>
      </c>
      <c r="T406" s="263">
        <v>251482</v>
      </c>
      <c r="U406" s="263">
        <v>173905</v>
      </c>
      <c r="V406" s="263">
        <v>159110</v>
      </c>
      <c r="W406" s="263">
        <v>155925</v>
      </c>
      <c r="X406" s="263">
        <v>141324</v>
      </c>
      <c r="Y406" s="263">
        <v>114309</v>
      </c>
      <c r="Z406" s="263">
        <v>136547</v>
      </c>
      <c r="AA406" s="263">
        <v>112029</v>
      </c>
      <c r="AB406" s="263">
        <v>253601</v>
      </c>
      <c r="AC406" s="263">
        <v>255549</v>
      </c>
      <c r="AD406" s="263">
        <v>61021</v>
      </c>
      <c r="AF406" s="262">
        <f t="shared" si="90"/>
        <v>368420</v>
      </c>
      <c r="AG406" s="262">
        <f t="shared" si="91"/>
        <v>5912</v>
      </c>
      <c r="AH406" s="199">
        <f t="shared" si="92"/>
        <v>4729.6000000000004</v>
      </c>
      <c r="AI406" s="209">
        <f t="shared" si="86"/>
        <v>0.9465031840649708</v>
      </c>
      <c r="AJ406" s="199">
        <f t="shared" si="93"/>
        <v>4434</v>
      </c>
      <c r="AK406" s="209">
        <f t="shared" si="87"/>
        <v>0.94984673506091011</v>
      </c>
      <c r="AM406" s="210" t="b">
        <f t="shared" si="94"/>
        <v>0</v>
      </c>
      <c r="AN406" s="210" t="b">
        <f t="shared" si="101"/>
        <v>0</v>
      </c>
      <c r="AO406" s="211">
        <f t="shared" si="95"/>
        <v>62</v>
      </c>
      <c r="AP406" s="222">
        <f t="shared" si="96"/>
        <v>74648</v>
      </c>
      <c r="AQ406" s="178">
        <v>377</v>
      </c>
      <c r="AR406" s="212">
        <v>0</v>
      </c>
      <c r="AS406" s="203">
        <f t="shared" si="88"/>
        <v>0</v>
      </c>
      <c r="AT406" s="178">
        <v>377</v>
      </c>
      <c r="AU406" s="217">
        <f t="shared" si="89"/>
        <v>4729.6000000000004</v>
      </c>
      <c r="AV406" s="217">
        <f t="shared" si="97"/>
        <v>0</v>
      </c>
      <c r="AW406" s="213">
        <f t="shared" si="102"/>
        <v>0</v>
      </c>
      <c r="AY406" s="179"/>
      <c r="AZ406" s="214"/>
      <c r="BA406" s="232">
        <v>126050.42</v>
      </c>
      <c r="BB406" s="266">
        <f t="shared" si="98"/>
        <v>126050.42</v>
      </c>
      <c r="BC406" s="215">
        <f t="shared" si="99"/>
        <v>23949.5798</v>
      </c>
      <c r="BD406" s="215">
        <f t="shared" si="100"/>
        <v>0</v>
      </c>
    </row>
    <row r="407" spans="1:56" s="181" customFormat="1" ht="18.75" customHeight="1">
      <c r="A407" s="178">
        <v>378</v>
      </c>
      <c r="B407" s="179" t="s">
        <v>304</v>
      </c>
      <c r="C407" s="178" t="s">
        <v>369</v>
      </c>
      <c r="D407" s="263">
        <v>9330</v>
      </c>
      <c r="E407" s="263">
        <v>340720</v>
      </c>
      <c r="F407" s="263">
        <v>218331</v>
      </c>
      <c r="G407" s="263">
        <v>551101</v>
      </c>
      <c r="H407" s="263">
        <v>10664</v>
      </c>
      <c r="I407" s="263">
        <v>798344</v>
      </c>
      <c r="J407" s="263">
        <v>65804</v>
      </c>
      <c r="K407" s="263">
        <v>574232</v>
      </c>
      <c r="L407" s="263">
        <v>277647</v>
      </c>
      <c r="M407" s="263">
        <v>58521</v>
      </c>
      <c r="N407" s="263">
        <v>137203</v>
      </c>
      <c r="O407" s="263">
        <v>104556</v>
      </c>
      <c r="P407" s="263">
        <v>291822</v>
      </c>
      <c r="Q407" s="263">
        <v>788401</v>
      </c>
      <c r="R407" s="263">
        <v>198189</v>
      </c>
      <c r="S407" s="263">
        <v>722793</v>
      </c>
      <c r="T407" s="263">
        <v>421997</v>
      </c>
      <c r="U407" s="263">
        <v>773771</v>
      </c>
      <c r="V407" s="263">
        <v>505462</v>
      </c>
      <c r="W407" s="263">
        <v>279598</v>
      </c>
      <c r="X407" s="263">
        <v>386886</v>
      </c>
      <c r="Y407" s="263">
        <v>88248</v>
      </c>
      <c r="Z407" s="263">
        <v>799781</v>
      </c>
      <c r="AA407" s="263">
        <v>238611</v>
      </c>
      <c r="AB407" s="263">
        <v>805308</v>
      </c>
      <c r="AC407" s="263">
        <v>811833</v>
      </c>
      <c r="AD407" s="263">
        <v>31574</v>
      </c>
      <c r="AF407" s="262">
        <f t="shared" si="90"/>
        <v>811833</v>
      </c>
      <c r="AG407" s="262">
        <f t="shared" si="91"/>
        <v>9330</v>
      </c>
      <c r="AH407" s="199">
        <f t="shared" si="92"/>
        <v>7464</v>
      </c>
      <c r="AI407" s="209">
        <f t="shared" si="86"/>
        <v>0.87245604142102828</v>
      </c>
      <c r="AJ407" s="199">
        <f t="shared" si="93"/>
        <v>6997.5</v>
      </c>
      <c r="AK407" s="209">
        <f t="shared" si="87"/>
        <v>0.88042753883221403</v>
      </c>
      <c r="AM407" s="210" t="b">
        <f t="shared" si="94"/>
        <v>0</v>
      </c>
      <c r="AN407" s="210" t="b">
        <f t="shared" si="101"/>
        <v>0</v>
      </c>
      <c r="AO407" s="211">
        <f t="shared" si="95"/>
        <v>62</v>
      </c>
      <c r="AP407" s="222">
        <f t="shared" si="96"/>
        <v>74648</v>
      </c>
      <c r="AQ407" s="178">
        <v>378</v>
      </c>
      <c r="AR407" s="212">
        <v>0</v>
      </c>
      <c r="AS407" s="203">
        <f t="shared" si="88"/>
        <v>0</v>
      </c>
      <c r="AT407" s="178">
        <v>378</v>
      </c>
      <c r="AU407" s="217">
        <f t="shared" si="89"/>
        <v>7464</v>
      </c>
      <c r="AV407" s="217">
        <f t="shared" si="97"/>
        <v>0</v>
      </c>
      <c r="AW407" s="213">
        <f t="shared" si="102"/>
        <v>0</v>
      </c>
      <c r="AY407" s="179"/>
      <c r="AZ407" s="214"/>
      <c r="BA407" s="232">
        <v>180672.26</v>
      </c>
      <c r="BB407" s="266">
        <f t="shared" si="98"/>
        <v>180672.26</v>
      </c>
      <c r="BC407" s="215">
        <f t="shared" si="99"/>
        <v>34327.729400000004</v>
      </c>
      <c r="BD407" s="215">
        <f t="shared" si="100"/>
        <v>0</v>
      </c>
    </row>
    <row r="408" spans="1:56" s="181" customFormat="1" ht="18.75" customHeight="1">
      <c r="A408" s="178">
        <v>379</v>
      </c>
      <c r="B408" s="179" t="s">
        <v>305</v>
      </c>
      <c r="C408" s="178" t="s">
        <v>369</v>
      </c>
      <c r="D408" s="263">
        <v>12972</v>
      </c>
      <c r="E408" s="263">
        <v>408863</v>
      </c>
      <c r="F408" s="263">
        <v>259842</v>
      </c>
      <c r="G408" s="263">
        <v>665509</v>
      </c>
      <c r="H408" s="263">
        <v>14826</v>
      </c>
      <c r="I408" s="263">
        <v>932982</v>
      </c>
      <c r="J408" s="263">
        <v>129786</v>
      </c>
      <c r="K408" s="263">
        <v>640968</v>
      </c>
      <c r="L408" s="263">
        <v>277647</v>
      </c>
      <c r="M408" s="263">
        <v>71525</v>
      </c>
      <c r="N408" s="263">
        <v>137203</v>
      </c>
      <c r="O408" s="263">
        <v>130565</v>
      </c>
      <c r="P408" s="263">
        <v>338249</v>
      </c>
      <c r="Q408" s="263">
        <v>921363</v>
      </c>
      <c r="R408" s="263">
        <v>333177</v>
      </c>
      <c r="S408" s="263">
        <v>703937</v>
      </c>
      <c r="T408" s="263">
        <v>836701</v>
      </c>
      <c r="U408" s="263">
        <v>870493</v>
      </c>
      <c r="V408" s="263">
        <v>590705</v>
      </c>
      <c r="W408" s="263">
        <v>430321</v>
      </c>
      <c r="X408" s="263">
        <v>412034</v>
      </c>
      <c r="Y408" s="263">
        <v>102696</v>
      </c>
      <c r="Z408" s="263">
        <v>959737</v>
      </c>
      <c r="AA408" s="263">
        <v>328651</v>
      </c>
      <c r="AB408" s="263">
        <v>945328</v>
      </c>
      <c r="AC408" s="263">
        <v>948744</v>
      </c>
      <c r="AD408" s="263">
        <v>44978</v>
      </c>
      <c r="AF408" s="262">
        <f t="shared" si="90"/>
        <v>959737</v>
      </c>
      <c r="AG408" s="262">
        <f t="shared" si="91"/>
        <v>12972</v>
      </c>
      <c r="AH408" s="199">
        <f t="shared" si="92"/>
        <v>10377.6</v>
      </c>
      <c r="AI408" s="209">
        <f t="shared" si="86"/>
        <v>0.85490947221251312</v>
      </c>
      <c r="AJ408" s="199">
        <f t="shared" si="93"/>
        <v>9729</v>
      </c>
      <c r="AK408" s="209">
        <f t="shared" si="87"/>
        <v>0.86397763019923102</v>
      </c>
      <c r="AM408" s="210" t="b">
        <f t="shared" si="94"/>
        <v>0</v>
      </c>
      <c r="AN408" s="210" t="b">
        <f t="shared" si="101"/>
        <v>0</v>
      </c>
      <c r="AO408" s="211">
        <f t="shared" si="95"/>
        <v>62</v>
      </c>
      <c r="AP408" s="222">
        <f t="shared" si="96"/>
        <v>74648</v>
      </c>
      <c r="AQ408" s="178">
        <v>379</v>
      </c>
      <c r="AR408" s="212">
        <v>0</v>
      </c>
      <c r="AS408" s="203">
        <f t="shared" si="88"/>
        <v>0</v>
      </c>
      <c r="AT408" s="178">
        <v>379</v>
      </c>
      <c r="AU408" s="217">
        <f t="shared" si="89"/>
        <v>10377.6</v>
      </c>
      <c r="AV408" s="217">
        <f t="shared" si="97"/>
        <v>0</v>
      </c>
      <c r="AW408" s="213">
        <f t="shared" si="102"/>
        <v>0</v>
      </c>
      <c r="AY408" s="179"/>
      <c r="AZ408" s="214"/>
      <c r="BA408" s="232">
        <v>180672.26</v>
      </c>
      <c r="BB408" s="266">
        <f t="shared" si="98"/>
        <v>180672.26</v>
      </c>
      <c r="BC408" s="215">
        <f t="shared" si="99"/>
        <v>34327.729400000004</v>
      </c>
      <c r="BD408" s="215">
        <f t="shared" si="100"/>
        <v>0</v>
      </c>
    </row>
    <row r="409" spans="1:56" s="181" customFormat="1" ht="18.75" customHeight="1">
      <c r="A409" s="178">
        <v>380</v>
      </c>
      <c r="B409" s="179" t="s">
        <v>306</v>
      </c>
      <c r="C409" s="178" t="s">
        <v>425</v>
      </c>
      <c r="D409" s="263">
        <v>37643</v>
      </c>
      <c r="E409" s="263">
        <v>85180</v>
      </c>
      <c r="F409" s="263">
        <v>18611</v>
      </c>
      <c r="G409" s="263">
        <v>137090</v>
      </c>
      <c r="H409" s="263">
        <v>43019</v>
      </c>
      <c r="I409" s="263">
        <v>102032</v>
      </c>
      <c r="J409" s="263">
        <v>109239</v>
      </c>
      <c r="K409" s="263">
        <v>239388</v>
      </c>
      <c r="L409" s="263">
        <v>84529</v>
      </c>
      <c r="M409" s="263">
        <v>22758</v>
      </c>
      <c r="N409" s="263">
        <v>95041</v>
      </c>
      <c r="O409" s="263">
        <v>53059</v>
      </c>
      <c r="P409" s="263">
        <v>138499</v>
      </c>
      <c r="Q409" s="263">
        <v>100764</v>
      </c>
      <c r="R409" s="263">
        <v>24702</v>
      </c>
      <c r="S409" s="263">
        <v>53188</v>
      </c>
      <c r="T409" s="263">
        <v>108718</v>
      </c>
      <c r="U409" s="263">
        <v>84406</v>
      </c>
      <c r="V409" s="263">
        <v>69984</v>
      </c>
      <c r="W409" s="263">
        <v>48219</v>
      </c>
      <c r="X409" s="263">
        <v>103798</v>
      </c>
      <c r="Y409" s="263">
        <v>29913</v>
      </c>
      <c r="Z409" s="263">
        <v>312109</v>
      </c>
      <c r="AA409" s="263">
        <v>62384</v>
      </c>
      <c r="AB409" s="263">
        <v>103321</v>
      </c>
      <c r="AC409" s="263">
        <v>103757</v>
      </c>
      <c r="AD409" s="263">
        <v>276347</v>
      </c>
      <c r="AF409" s="262">
        <f t="shared" si="90"/>
        <v>312109</v>
      </c>
      <c r="AG409" s="262">
        <f t="shared" si="91"/>
        <v>18611</v>
      </c>
      <c r="AH409" s="199">
        <f t="shared" si="92"/>
        <v>14888.8</v>
      </c>
      <c r="AI409" s="209">
        <f t="shared" si="86"/>
        <v>0.34577730907812643</v>
      </c>
      <c r="AJ409" s="199">
        <f t="shared" si="93"/>
        <v>13958.25</v>
      </c>
      <c r="AK409" s="209">
        <f t="shared" si="87"/>
        <v>0.38666622726074351</v>
      </c>
      <c r="AM409" s="210" t="b">
        <f t="shared" si="94"/>
        <v>0</v>
      </c>
      <c r="AN409" s="210" t="b">
        <f t="shared" si="101"/>
        <v>0</v>
      </c>
      <c r="AO409" s="211">
        <f t="shared" si="95"/>
        <v>62</v>
      </c>
      <c r="AP409" s="222">
        <f t="shared" si="96"/>
        <v>74648</v>
      </c>
      <c r="AQ409" s="178">
        <v>380</v>
      </c>
      <c r="AR409" s="212">
        <v>0</v>
      </c>
      <c r="AS409" s="203">
        <f t="shared" si="88"/>
        <v>0</v>
      </c>
      <c r="AT409" s="178">
        <v>380</v>
      </c>
      <c r="AU409" s="217">
        <f t="shared" si="89"/>
        <v>14888.8</v>
      </c>
      <c r="AV409" s="217">
        <f t="shared" si="97"/>
        <v>0</v>
      </c>
      <c r="AW409" s="213">
        <f t="shared" si="102"/>
        <v>0</v>
      </c>
      <c r="AY409" s="179"/>
      <c r="AZ409" s="214"/>
      <c r="BA409" s="232">
        <v>336134.45</v>
      </c>
      <c r="BB409" s="266">
        <f t="shared" si="98"/>
        <v>336134.45</v>
      </c>
      <c r="BC409" s="215">
        <f t="shared" si="99"/>
        <v>63865.5455</v>
      </c>
      <c r="BD409" s="215">
        <f t="shared" si="100"/>
        <v>0</v>
      </c>
    </row>
    <row r="410" spans="1:56" s="181" customFormat="1" ht="18.75" customHeight="1">
      <c r="A410" s="178">
        <v>381</v>
      </c>
      <c r="B410" s="179" t="s">
        <v>306</v>
      </c>
      <c r="C410" s="178" t="s">
        <v>369</v>
      </c>
      <c r="D410" s="263">
        <v>37643</v>
      </c>
      <c r="E410" s="263">
        <v>1022159</v>
      </c>
      <c r="F410" s="263">
        <v>669995</v>
      </c>
      <c r="G410" s="263">
        <v>1645078</v>
      </c>
      <c r="H410" s="263">
        <v>43019</v>
      </c>
      <c r="I410" s="263">
        <v>2392406</v>
      </c>
      <c r="J410" s="263">
        <v>2844749</v>
      </c>
      <c r="K410" s="263">
        <v>2217278</v>
      </c>
      <c r="L410" s="263">
        <v>1388627</v>
      </c>
      <c r="M410" s="263">
        <v>273096</v>
      </c>
      <c r="N410" s="263">
        <v>923805</v>
      </c>
      <c r="O410" s="263">
        <v>786516</v>
      </c>
      <c r="P410" s="263">
        <v>1744302</v>
      </c>
      <c r="Q410" s="263">
        <v>2362608</v>
      </c>
      <c r="R410" s="263">
        <v>592851</v>
      </c>
      <c r="S410" s="263">
        <v>1910760</v>
      </c>
      <c r="T410" s="263">
        <v>1304618</v>
      </c>
      <c r="U410" s="263">
        <v>2532169</v>
      </c>
      <c r="V410" s="263">
        <v>1514720</v>
      </c>
      <c r="W410" s="263">
        <v>1157277</v>
      </c>
      <c r="X410" s="263">
        <v>1599773</v>
      </c>
      <c r="Y410" s="263">
        <v>999922</v>
      </c>
      <c r="Z410" s="263">
        <v>1872658</v>
      </c>
      <c r="AA410" s="263">
        <v>1475889</v>
      </c>
      <c r="AB410" s="263">
        <v>2422477</v>
      </c>
      <c r="AC410" s="263">
        <v>2432824</v>
      </c>
      <c r="AD410" s="263">
        <v>1105388</v>
      </c>
      <c r="AF410" s="262">
        <f t="shared" si="90"/>
        <v>2844749</v>
      </c>
      <c r="AG410" s="262">
        <f t="shared" si="91"/>
        <v>37643</v>
      </c>
      <c r="AH410" s="199">
        <f t="shared" si="92"/>
        <v>30114.400000000001</v>
      </c>
      <c r="AI410" s="209">
        <f t="shared" si="86"/>
        <v>0.88972961888859592</v>
      </c>
      <c r="AJ410" s="199">
        <f t="shared" si="93"/>
        <v>28232.25</v>
      </c>
      <c r="AK410" s="209">
        <f t="shared" si="87"/>
        <v>0.89662151770805876</v>
      </c>
      <c r="AM410" s="210" t="b">
        <f t="shared" si="94"/>
        <v>0</v>
      </c>
      <c r="AN410" s="210" t="b">
        <f t="shared" si="101"/>
        <v>0</v>
      </c>
      <c r="AO410" s="211">
        <f t="shared" si="95"/>
        <v>62</v>
      </c>
      <c r="AP410" s="222">
        <f t="shared" si="96"/>
        <v>74648</v>
      </c>
      <c r="AQ410" s="178">
        <v>381</v>
      </c>
      <c r="AR410" s="212">
        <v>0</v>
      </c>
      <c r="AS410" s="203">
        <f t="shared" si="88"/>
        <v>0</v>
      </c>
      <c r="AT410" s="178">
        <v>381</v>
      </c>
      <c r="AU410" s="217">
        <f t="shared" si="89"/>
        <v>30114.400000000001</v>
      </c>
      <c r="AV410" s="217">
        <f t="shared" si="97"/>
        <v>0</v>
      </c>
      <c r="AW410" s="213">
        <f t="shared" si="102"/>
        <v>0</v>
      </c>
      <c r="AY410" s="179"/>
      <c r="AZ410" s="214"/>
      <c r="BA410" s="232">
        <v>336134.45</v>
      </c>
      <c r="BB410" s="266">
        <f t="shared" si="98"/>
        <v>336134.45</v>
      </c>
      <c r="BC410" s="215">
        <f t="shared" si="99"/>
        <v>63865.5455</v>
      </c>
      <c r="BD410" s="215">
        <f t="shared" si="100"/>
        <v>0</v>
      </c>
    </row>
    <row r="411" spans="1:56" s="181" customFormat="1" ht="18.75" customHeight="1">
      <c r="A411" s="178">
        <v>382</v>
      </c>
      <c r="B411" s="179" t="s">
        <v>307</v>
      </c>
      <c r="C411" s="178" t="s">
        <v>425</v>
      </c>
      <c r="D411" s="263">
        <v>72597</v>
      </c>
      <c r="E411" s="263">
        <v>141967</v>
      </c>
      <c r="F411" s="263">
        <v>31279</v>
      </c>
      <c r="G411" s="263">
        <v>155784</v>
      </c>
      <c r="H411" s="263">
        <v>82969</v>
      </c>
      <c r="I411" s="263">
        <v>191154</v>
      </c>
      <c r="J411" s="263">
        <v>175562</v>
      </c>
      <c r="K411" s="263">
        <v>445086</v>
      </c>
      <c r="L411" s="263">
        <v>3628273</v>
      </c>
      <c r="M411" s="263">
        <v>43703</v>
      </c>
      <c r="N411" s="263">
        <v>184233</v>
      </c>
      <c r="O411" s="263">
        <v>95713</v>
      </c>
      <c r="P411" s="263">
        <v>258662</v>
      </c>
      <c r="Q411" s="263">
        <v>188772</v>
      </c>
      <c r="R411" s="263">
        <v>45184</v>
      </c>
      <c r="S411" s="263">
        <v>98705</v>
      </c>
      <c r="T411" s="263">
        <v>202082</v>
      </c>
      <c r="U411" s="263">
        <v>99752</v>
      </c>
      <c r="V411" s="263">
        <v>131113</v>
      </c>
      <c r="W411" s="263">
        <v>79057</v>
      </c>
      <c r="X411" s="263">
        <v>274044</v>
      </c>
      <c r="Y411" s="263">
        <v>70869</v>
      </c>
      <c r="Z411" s="263">
        <v>551068</v>
      </c>
      <c r="AA411" s="263">
        <v>104986</v>
      </c>
      <c r="AB411" s="263">
        <v>193833</v>
      </c>
      <c r="AC411" s="263">
        <v>194383</v>
      </c>
      <c r="AD411" s="263">
        <v>422648</v>
      </c>
      <c r="AF411" s="262">
        <f t="shared" si="90"/>
        <v>3628273</v>
      </c>
      <c r="AG411" s="262">
        <f t="shared" si="91"/>
        <v>31279</v>
      </c>
      <c r="AH411" s="199">
        <f t="shared" si="92"/>
        <v>25023.200000000001</v>
      </c>
      <c r="AI411" s="209">
        <f t="shared" si="86"/>
        <v>0.42742603482598451</v>
      </c>
      <c r="AJ411" s="199">
        <f t="shared" si="93"/>
        <v>23459.25</v>
      </c>
      <c r="AK411" s="209">
        <f t="shared" si="87"/>
        <v>0.46321190764936049</v>
      </c>
      <c r="AM411" s="210" t="b">
        <f t="shared" si="94"/>
        <v>0</v>
      </c>
      <c r="AN411" s="210" t="b">
        <f t="shared" si="101"/>
        <v>0</v>
      </c>
      <c r="AO411" s="211">
        <f t="shared" si="95"/>
        <v>62</v>
      </c>
      <c r="AP411" s="222">
        <f t="shared" si="96"/>
        <v>74648</v>
      </c>
      <c r="AQ411" s="178">
        <v>382</v>
      </c>
      <c r="AR411" s="212">
        <v>0</v>
      </c>
      <c r="AS411" s="203">
        <f t="shared" si="88"/>
        <v>0</v>
      </c>
      <c r="AT411" s="178">
        <v>382</v>
      </c>
      <c r="AU411" s="217">
        <f t="shared" si="89"/>
        <v>25023.200000000001</v>
      </c>
      <c r="AV411" s="217">
        <f t="shared" si="97"/>
        <v>0</v>
      </c>
      <c r="AW411" s="213">
        <f t="shared" si="102"/>
        <v>0</v>
      </c>
      <c r="AY411" s="179"/>
      <c r="AZ411" s="214"/>
      <c r="BA411" s="232">
        <v>635294.11</v>
      </c>
      <c r="BB411" s="266">
        <f t="shared" si="98"/>
        <v>635294.11</v>
      </c>
      <c r="BC411" s="215">
        <f t="shared" si="99"/>
        <v>120705.8809</v>
      </c>
      <c r="BD411" s="215">
        <f t="shared" si="100"/>
        <v>0</v>
      </c>
    </row>
    <row r="412" spans="1:56" s="181" customFormat="1" ht="18.75" customHeight="1">
      <c r="A412" s="178">
        <v>383</v>
      </c>
      <c r="B412" s="179" t="s">
        <v>307</v>
      </c>
      <c r="C412" s="178" t="s">
        <v>369</v>
      </c>
      <c r="D412" s="263">
        <v>72597</v>
      </c>
      <c r="E412" s="263">
        <v>1703598</v>
      </c>
      <c r="F412" s="263">
        <v>1126042</v>
      </c>
      <c r="G412" s="263">
        <v>1869406</v>
      </c>
      <c r="H412" s="263">
        <v>82969</v>
      </c>
      <c r="I412" s="263">
        <v>4224091</v>
      </c>
      <c r="J412" s="263">
        <v>4665388</v>
      </c>
      <c r="K412" s="263">
        <v>4122503</v>
      </c>
      <c r="L412" s="263">
        <v>195068</v>
      </c>
      <c r="M412" s="263">
        <v>524444</v>
      </c>
      <c r="N412" s="263">
        <v>1790728</v>
      </c>
      <c r="O412" s="263">
        <v>1578234</v>
      </c>
      <c r="P412" s="263">
        <v>3155661</v>
      </c>
      <c r="Q412" s="263">
        <v>4171480</v>
      </c>
      <c r="R412" s="263">
        <v>1084425</v>
      </c>
      <c r="S412" s="263">
        <v>3551547</v>
      </c>
      <c r="T412" s="263">
        <v>2424987</v>
      </c>
      <c r="U412" s="263">
        <v>2992562</v>
      </c>
      <c r="V412" s="263">
        <v>2674428</v>
      </c>
      <c r="W412" s="263">
        <v>1897366</v>
      </c>
      <c r="X412" s="263">
        <v>6577059</v>
      </c>
      <c r="Y412" s="263">
        <v>1283550</v>
      </c>
      <c r="Z412" s="263">
        <v>3306411</v>
      </c>
      <c r="AA412" s="263">
        <v>2510532</v>
      </c>
      <c r="AB412" s="263">
        <v>4277539</v>
      </c>
      <c r="AC412" s="263">
        <v>4295455</v>
      </c>
      <c r="AD412" s="263">
        <v>1690593</v>
      </c>
      <c r="AF412" s="262">
        <f t="shared" si="90"/>
        <v>6577059</v>
      </c>
      <c r="AG412" s="262">
        <f t="shared" si="91"/>
        <v>72597</v>
      </c>
      <c r="AH412" s="199">
        <f t="shared" si="92"/>
        <v>58077.599999999999</v>
      </c>
      <c r="AI412" s="209">
        <f t="shared" si="86"/>
        <v>0.88925871971077941</v>
      </c>
      <c r="AJ412" s="199">
        <f t="shared" si="93"/>
        <v>54447.75</v>
      </c>
      <c r="AK412" s="209">
        <f t="shared" si="87"/>
        <v>0.89618004972885568</v>
      </c>
      <c r="AM412" s="210" t="b">
        <f t="shared" si="94"/>
        <v>0</v>
      </c>
      <c r="AN412" s="210" t="b">
        <f t="shared" si="101"/>
        <v>0</v>
      </c>
      <c r="AO412" s="211">
        <f t="shared" si="95"/>
        <v>62</v>
      </c>
      <c r="AP412" s="222">
        <f t="shared" si="96"/>
        <v>74648</v>
      </c>
      <c r="AQ412" s="178">
        <v>383</v>
      </c>
      <c r="AR412" s="212">
        <v>0</v>
      </c>
      <c r="AS412" s="203">
        <f t="shared" si="88"/>
        <v>0</v>
      </c>
      <c r="AT412" s="178">
        <v>383</v>
      </c>
      <c r="AU412" s="217">
        <f t="shared" si="89"/>
        <v>58077.599999999999</v>
      </c>
      <c r="AV412" s="217">
        <f t="shared" si="97"/>
        <v>0</v>
      </c>
      <c r="AW412" s="213">
        <f t="shared" si="102"/>
        <v>0</v>
      </c>
      <c r="AY412" s="179"/>
      <c r="AZ412" s="214"/>
      <c r="BA412" s="232">
        <v>635294</v>
      </c>
      <c r="BB412" s="266">
        <f t="shared" si="98"/>
        <v>635294</v>
      </c>
      <c r="BC412" s="215">
        <f t="shared" si="99"/>
        <v>120705.86</v>
      </c>
      <c r="BD412" s="215">
        <f t="shared" si="100"/>
        <v>0</v>
      </c>
    </row>
    <row r="413" spans="1:56" s="181" customFormat="1" ht="18.75" customHeight="1">
      <c r="A413" s="178">
        <v>384</v>
      </c>
      <c r="B413" s="179" t="s">
        <v>308</v>
      </c>
      <c r="C413" s="178" t="s">
        <v>425</v>
      </c>
      <c r="D413" s="263">
        <v>95720</v>
      </c>
      <c r="E413" s="263">
        <v>312327</v>
      </c>
      <c r="F413" s="263">
        <v>85871</v>
      </c>
      <c r="G413" s="263">
        <v>133974</v>
      </c>
      <c r="H413" s="263">
        <v>109395</v>
      </c>
      <c r="I413" s="263">
        <v>279226</v>
      </c>
      <c r="J413" s="263">
        <v>364128</v>
      </c>
      <c r="K413" s="263">
        <v>619984</v>
      </c>
      <c r="L413" s="263">
        <v>338119</v>
      </c>
      <c r="M413" s="263">
        <v>38250</v>
      </c>
      <c r="N413" s="263">
        <v>241668</v>
      </c>
      <c r="O413" s="263">
        <v>299624</v>
      </c>
      <c r="P413" s="263">
        <v>351123</v>
      </c>
      <c r="Q413" s="263">
        <v>275748</v>
      </c>
      <c r="R413" s="263">
        <v>188826</v>
      </c>
      <c r="S413" s="263">
        <v>137199</v>
      </c>
      <c r="T413" s="263">
        <v>280930</v>
      </c>
      <c r="U413" s="263">
        <v>119576</v>
      </c>
      <c r="V413" s="263">
        <v>191521</v>
      </c>
      <c r="W413" s="263">
        <v>176103</v>
      </c>
      <c r="X413" s="263">
        <v>227938</v>
      </c>
      <c r="Y413" s="263">
        <v>127475</v>
      </c>
      <c r="Z413" s="263">
        <v>769220</v>
      </c>
      <c r="AA413" s="263">
        <v>121723</v>
      </c>
      <c r="AB413" s="263">
        <v>283383</v>
      </c>
      <c r="AC413" s="263">
        <v>283942</v>
      </c>
      <c r="AD413" s="263">
        <v>91090</v>
      </c>
      <c r="AF413" s="262">
        <f t="shared" si="90"/>
        <v>769220</v>
      </c>
      <c r="AG413" s="262">
        <f t="shared" si="91"/>
        <v>38250</v>
      </c>
      <c r="AH413" s="199">
        <f t="shared" si="92"/>
        <v>30600</v>
      </c>
      <c r="AI413" s="209">
        <f t="shared" si="86"/>
        <v>0.19999999999999996</v>
      </c>
      <c r="AJ413" s="199">
        <f t="shared" si="93"/>
        <v>28687.5</v>
      </c>
      <c r="AK413" s="209">
        <f t="shared" si="87"/>
        <v>0.25</v>
      </c>
      <c r="AM413" s="210" t="b">
        <f t="shared" si="94"/>
        <v>0</v>
      </c>
      <c r="AN413" s="210" t="b">
        <f t="shared" si="101"/>
        <v>0</v>
      </c>
      <c r="AO413" s="211">
        <f t="shared" si="95"/>
        <v>62</v>
      </c>
      <c r="AP413" s="222">
        <f t="shared" si="96"/>
        <v>74648</v>
      </c>
      <c r="AQ413" s="178">
        <v>384</v>
      </c>
      <c r="AR413" s="212">
        <v>0</v>
      </c>
      <c r="AS413" s="203">
        <f t="shared" si="88"/>
        <v>0</v>
      </c>
      <c r="AT413" s="178">
        <v>384</v>
      </c>
      <c r="AU413" s="217">
        <f t="shared" si="89"/>
        <v>30600</v>
      </c>
      <c r="AV413" s="217">
        <f t="shared" si="97"/>
        <v>0</v>
      </c>
      <c r="AW413" s="213">
        <f t="shared" si="102"/>
        <v>0</v>
      </c>
      <c r="AY413" s="179"/>
      <c r="AZ413" s="214"/>
      <c r="BA413" s="232">
        <v>3356974.78</v>
      </c>
      <c r="BB413" s="266">
        <f t="shared" si="98"/>
        <v>3356974.78</v>
      </c>
      <c r="BC413" s="215">
        <f t="shared" si="99"/>
        <v>637825.20819999999</v>
      </c>
      <c r="BD413" s="215">
        <f t="shared" si="100"/>
        <v>0</v>
      </c>
    </row>
    <row r="414" spans="1:56" s="181" customFormat="1" ht="18.75" customHeight="1">
      <c r="A414" s="178">
        <v>385</v>
      </c>
      <c r="B414" s="179" t="s">
        <v>308</v>
      </c>
      <c r="C414" s="178" t="s">
        <v>369</v>
      </c>
      <c r="D414" s="263">
        <v>95720</v>
      </c>
      <c r="E414" s="263">
        <v>3747915</v>
      </c>
      <c r="F414" s="263">
        <v>4121781</v>
      </c>
      <c r="G414" s="263">
        <v>3215379</v>
      </c>
      <c r="H414" s="263">
        <v>109395</v>
      </c>
      <c r="I414" s="263">
        <v>5896282</v>
      </c>
      <c r="J414" s="263">
        <v>4161461</v>
      </c>
      <c r="K414" s="263">
        <v>5742444</v>
      </c>
      <c r="L414" s="263">
        <v>6476273</v>
      </c>
      <c r="M414" s="263">
        <v>688477</v>
      </c>
      <c r="N414" s="263">
        <v>2349015</v>
      </c>
      <c r="O414" s="263">
        <v>6541816</v>
      </c>
      <c r="P414" s="263">
        <v>4577607</v>
      </c>
      <c r="Q414" s="263">
        <v>5822845</v>
      </c>
      <c r="R414" s="263">
        <v>4531831</v>
      </c>
      <c r="S414" s="263">
        <v>4937313</v>
      </c>
      <c r="T414" s="263">
        <v>3371178</v>
      </c>
      <c r="U414" s="263">
        <v>4304686</v>
      </c>
      <c r="V414" s="263">
        <v>3733154</v>
      </c>
      <c r="W414" s="263">
        <v>4226484</v>
      </c>
      <c r="X414" s="263">
        <v>4836072</v>
      </c>
      <c r="Y414" s="263">
        <v>2949436</v>
      </c>
      <c r="Z414" s="263">
        <v>4615321</v>
      </c>
      <c r="AA414" s="263">
        <v>3599949</v>
      </c>
      <c r="AB414" s="263">
        <v>5989733</v>
      </c>
      <c r="AC414" s="263">
        <v>5995897</v>
      </c>
      <c r="AD414" s="263">
        <v>364360</v>
      </c>
      <c r="AF414" s="262">
        <f t="shared" si="90"/>
        <v>6541816</v>
      </c>
      <c r="AG414" s="262">
        <f t="shared" si="91"/>
        <v>95720</v>
      </c>
      <c r="AH414" s="199">
        <f t="shared" si="92"/>
        <v>76576</v>
      </c>
      <c r="AI414" s="209">
        <f t="shared" ref="AI414:AI436" si="103">1-AH414/M414</f>
        <v>0.88877478840977986</v>
      </c>
      <c r="AJ414" s="199">
        <f t="shared" si="93"/>
        <v>71790</v>
      </c>
      <c r="AK414" s="209">
        <f t="shared" ref="AK414:AK436" si="104">1-AJ414/M414</f>
        <v>0.89572636413416862</v>
      </c>
      <c r="AM414" s="210" t="b">
        <f t="shared" si="94"/>
        <v>0</v>
      </c>
      <c r="AN414" s="210" t="b">
        <f t="shared" si="101"/>
        <v>0</v>
      </c>
      <c r="AO414" s="211">
        <f t="shared" si="95"/>
        <v>62</v>
      </c>
      <c r="AP414" s="222">
        <f t="shared" si="96"/>
        <v>74648</v>
      </c>
      <c r="AQ414" s="178">
        <v>385</v>
      </c>
      <c r="AR414" s="212">
        <v>0</v>
      </c>
      <c r="AS414" s="203">
        <f t="shared" ref="AS414:AS436" si="105">+AR414*AG414</f>
        <v>0</v>
      </c>
      <c r="AT414" s="178">
        <v>385</v>
      </c>
      <c r="AU414" s="217">
        <f t="shared" ref="AU414:AU436" si="106">IF(AS414&gt;=$AN$26,AJ414,AH414)</f>
        <v>76576</v>
      </c>
      <c r="AV414" s="217">
        <f t="shared" si="97"/>
        <v>0</v>
      </c>
      <c r="AW414" s="213">
        <f t="shared" ref="AW414:AW436" si="107">IF(AS414&gt;0,1-AU414/M414,0)</f>
        <v>0</v>
      </c>
      <c r="AY414" s="179"/>
      <c r="AZ414" s="214"/>
      <c r="BA414" s="232">
        <v>3356974.78</v>
      </c>
      <c r="BB414" s="266">
        <f t="shared" si="98"/>
        <v>3356974.78</v>
      </c>
      <c r="BC414" s="215">
        <f t="shared" si="99"/>
        <v>637825.20819999999</v>
      </c>
      <c r="BD414" s="215">
        <f t="shared" si="100"/>
        <v>0</v>
      </c>
    </row>
    <row r="415" spans="1:56" s="181" customFormat="1" ht="18.75" customHeight="1">
      <c r="A415" s="178">
        <v>386</v>
      </c>
      <c r="B415" s="179" t="s">
        <v>309</v>
      </c>
      <c r="C415" s="178" t="s">
        <v>425</v>
      </c>
      <c r="D415" s="263">
        <v>104459</v>
      </c>
      <c r="E415" s="263">
        <v>397508</v>
      </c>
      <c r="F415" s="263">
        <v>88146</v>
      </c>
      <c r="G415" s="263">
        <v>140206</v>
      </c>
      <c r="H415" s="263">
        <v>119382</v>
      </c>
      <c r="I415" s="263">
        <v>290859</v>
      </c>
      <c r="J415" s="263">
        <v>232782</v>
      </c>
      <c r="K415" s="263">
        <v>646459</v>
      </c>
      <c r="L415" s="263">
        <v>338119</v>
      </c>
      <c r="M415" s="263">
        <v>48266</v>
      </c>
      <c r="N415" s="263">
        <v>263885</v>
      </c>
      <c r="O415" s="263">
        <v>299624</v>
      </c>
      <c r="P415" s="263">
        <v>374532</v>
      </c>
      <c r="Q415" s="263">
        <v>287237</v>
      </c>
      <c r="R415" s="263">
        <v>227514</v>
      </c>
      <c r="S415" s="263">
        <v>143310</v>
      </c>
      <c r="T415" s="263">
        <v>293329</v>
      </c>
      <c r="U415" s="263">
        <v>124689</v>
      </c>
      <c r="V415" s="263">
        <v>199501</v>
      </c>
      <c r="W415" s="263">
        <v>197773</v>
      </c>
      <c r="X415" s="263">
        <v>238127</v>
      </c>
      <c r="Y415" s="263">
        <v>145650</v>
      </c>
      <c r="Z415" s="263">
        <v>829041</v>
      </c>
      <c r="AA415" s="263">
        <v>129331</v>
      </c>
      <c r="AB415" s="263">
        <v>294371</v>
      </c>
      <c r="AC415" s="263">
        <v>295774</v>
      </c>
      <c r="AD415" s="263">
        <v>97534</v>
      </c>
      <c r="AF415" s="262">
        <f t="shared" ref="AF415:AF436" si="108">MAX(D415:AD415)</f>
        <v>829041</v>
      </c>
      <c r="AG415" s="262">
        <f t="shared" ref="AG415:AG436" si="109">MIN(D415:AD415)</f>
        <v>48266</v>
      </c>
      <c r="AH415" s="199">
        <f t="shared" ref="AH415:AH436" si="110">AG415-(AG415*$AH$3)</f>
        <v>38612.800000000003</v>
      </c>
      <c r="AI415" s="209">
        <f t="shared" si="103"/>
        <v>0.19999999999999996</v>
      </c>
      <c r="AJ415" s="199">
        <f t="shared" ref="AJ415:AJ436" si="111">AG415-(AG415*$AJ$3)</f>
        <v>36199.5</v>
      </c>
      <c r="AK415" s="209">
        <f t="shared" si="104"/>
        <v>0.25</v>
      </c>
      <c r="AM415" s="210" t="b">
        <f t="shared" ref="AM415:AM436" si="112">AND(AN415&gt;0,AN415&lt;=$AN$24)</f>
        <v>0</v>
      </c>
      <c r="AN415" s="210" t="b">
        <f t="shared" si="101"/>
        <v>0</v>
      </c>
      <c r="AO415" s="211">
        <f t="shared" ref="AO415:AO436" si="113">VLOOKUP(AP415,$AS$29:$AT$436,2,FALSE)</f>
        <v>62</v>
      </c>
      <c r="AP415" s="222">
        <f t="shared" ref="AP415:AP436" si="114">IF(AM415,(LARGE($AS$30:$AS$436,+AN415)),AP414)</f>
        <v>74648</v>
      </c>
      <c r="AQ415" s="178">
        <v>386</v>
      </c>
      <c r="AR415" s="212">
        <v>0</v>
      </c>
      <c r="AS415" s="203">
        <f t="shared" si="105"/>
        <v>0</v>
      </c>
      <c r="AT415" s="178">
        <v>386</v>
      </c>
      <c r="AU415" s="217">
        <f t="shared" si="106"/>
        <v>38612.800000000003</v>
      </c>
      <c r="AV415" s="217">
        <f t="shared" ref="AV415:AV436" si="115">+AU415*AR415</f>
        <v>0</v>
      </c>
      <c r="AW415" s="213">
        <f t="shared" si="107"/>
        <v>0</v>
      </c>
      <c r="AY415" s="179"/>
      <c r="AZ415" s="214"/>
      <c r="BA415" s="232">
        <v>3356974.78</v>
      </c>
      <c r="BB415" s="266">
        <f t="shared" ref="BB415:BB436" si="116">+BA415</f>
        <v>3356974.78</v>
      </c>
      <c r="BC415" s="215">
        <f t="shared" ref="BC415:BC436" si="117">BB415*19%</f>
        <v>637825.20819999999</v>
      </c>
      <c r="BD415" s="215">
        <f t="shared" ref="BD415:BD436" si="118">(BB415+BC415)*AR415</f>
        <v>0</v>
      </c>
    </row>
    <row r="416" spans="1:56" s="181" customFormat="1" ht="18.75" customHeight="1">
      <c r="A416" s="178">
        <v>387</v>
      </c>
      <c r="B416" s="179" t="s">
        <v>309</v>
      </c>
      <c r="C416" s="178" t="s">
        <v>369</v>
      </c>
      <c r="D416" s="263">
        <v>104459</v>
      </c>
      <c r="E416" s="263">
        <v>4770075</v>
      </c>
      <c r="F416" s="263">
        <v>4231020</v>
      </c>
      <c r="G416" s="263">
        <v>3364931</v>
      </c>
      <c r="H416" s="263">
        <v>119382</v>
      </c>
      <c r="I416" s="263">
        <v>6354826</v>
      </c>
      <c r="J416" s="263">
        <v>7054976</v>
      </c>
      <c r="K416" s="263">
        <v>5987674</v>
      </c>
      <c r="L416" s="263">
        <v>6476273</v>
      </c>
      <c r="M416" s="263">
        <v>868792</v>
      </c>
      <c r="N416" s="263">
        <v>2564955</v>
      </c>
      <c r="O416" s="263">
        <v>6541816</v>
      </c>
      <c r="P416" s="263">
        <v>4770335</v>
      </c>
      <c r="Q416" s="263">
        <v>6275678</v>
      </c>
      <c r="R416" s="263">
        <v>5460358</v>
      </c>
      <c r="S416" s="263">
        <v>5155140</v>
      </c>
      <c r="T416" s="263">
        <v>3519951</v>
      </c>
      <c r="U416" s="263">
        <v>4488843</v>
      </c>
      <c r="V416" s="263">
        <v>4023476</v>
      </c>
      <c r="W416" s="263">
        <v>4746537</v>
      </c>
      <c r="X416" s="263">
        <v>5029515</v>
      </c>
      <c r="Y416" s="263">
        <v>3339312</v>
      </c>
      <c r="Z416" s="263">
        <v>4974246</v>
      </c>
      <c r="AA416" s="263">
        <v>3752103</v>
      </c>
      <c r="AB416" s="263">
        <v>6422732</v>
      </c>
      <c r="AC416" s="263">
        <v>6462189</v>
      </c>
      <c r="AD416" s="263">
        <v>390137</v>
      </c>
      <c r="AF416" s="262">
        <f t="shared" si="108"/>
        <v>7054976</v>
      </c>
      <c r="AG416" s="262">
        <f t="shared" si="109"/>
        <v>104459</v>
      </c>
      <c r="AH416" s="199">
        <f t="shared" si="110"/>
        <v>83567.199999999997</v>
      </c>
      <c r="AI416" s="209">
        <f t="shared" si="103"/>
        <v>0.90381218979916944</v>
      </c>
      <c r="AJ416" s="199">
        <f t="shared" si="111"/>
        <v>78344.25</v>
      </c>
      <c r="AK416" s="209">
        <f t="shared" si="104"/>
        <v>0.90982392793672129</v>
      </c>
      <c r="AM416" s="210" t="b">
        <f t="shared" si="112"/>
        <v>0</v>
      </c>
      <c r="AN416" s="210" t="b">
        <f t="shared" ref="AN416:AN436" si="119">IF(AN415&lt;$AN$24,+AN415+1)</f>
        <v>0</v>
      </c>
      <c r="AO416" s="211">
        <f t="shared" si="113"/>
        <v>62</v>
      </c>
      <c r="AP416" s="222">
        <f t="shared" si="114"/>
        <v>74648</v>
      </c>
      <c r="AQ416" s="178">
        <v>387</v>
      </c>
      <c r="AR416" s="212">
        <v>0</v>
      </c>
      <c r="AS416" s="203">
        <f t="shared" si="105"/>
        <v>0</v>
      </c>
      <c r="AT416" s="178">
        <v>387</v>
      </c>
      <c r="AU416" s="217">
        <f t="shared" si="106"/>
        <v>83567.199999999997</v>
      </c>
      <c r="AV416" s="217">
        <f t="shared" si="115"/>
        <v>0</v>
      </c>
      <c r="AW416" s="213">
        <f t="shared" si="107"/>
        <v>0</v>
      </c>
      <c r="AY416" s="179"/>
      <c r="AZ416" s="214"/>
      <c r="BA416" s="232">
        <v>3617563.02</v>
      </c>
      <c r="BB416" s="266">
        <f t="shared" si="116"/>
        <v>3617563.02</v>
      </c>
      <c r="BC416" s="215">
        <f t="shared" si="117"/>
        <v>687336.97380000004</v>
      </c>
      <c r="BD416" s="215">
        <f t="shared" si="118"/>
        <v>0</v>
      </c>
    </row>
    <row r="417" spans="1:56" s="181" customFormat="1" ht="18.75" customHeight="1">
      <c r="A417" s="178">
        <v>388</v>
      </c>
      <c r="B417" s="179" t="s">
        <v>310</v>
      </c>
      <c r="C417" s="178" t="s">
        <v>425</v>
      </c>
      <c r="D417" s="263">
        <v>120617</v>
      </c>
      <c r="E417" s="263">
        <v>545152</v>
      </c>
      <c r="F417" s="263">
        <v>136547</v>
      </c>
      <c r="G417" s="263">
        <v>195706</v>
      </c>
      <c r="H417" s="263">
        <v>137848</v>
      </c>
      <c r="I417" s="263">
        <v>271081</v>
      </c>
      <c r="J417" s="263">
        <v>369330</v>
      </c>
      <c r="K417" s="263">
        <v>889157</v>
      </c>
      <c r="L417" s="263">
        <v>468164</v>
      </c>
      <c r="M417" s="263">
        <v>147987</v>
      </c>
      <c r="N417" s="263">
        <v>314278</v>
      </c>
      <c r="O417" s="263">
        <v>299624</v>
      </c>
      <c r="P417" s="263">
        <v>455159</v>
      </c>
      <c r="Q417" s="263">
        <v>267706</v>
      </c>
      <c r="R417" s="263">
        <v>624154</v>
      </c>
      <c r="S417" s="263">
        <v>196760</v>
      </c>
      <c r="T417" s="263">
        <v>427720</v>
      </c>
      <c r="U417" s="263">
        <v>217130</v>
      </c>
      <c r="V417" s="263">
        <v>185934</v>
      </c>
      <c r="W417" s="263">
        <v>229741</v>
      </c>
      <c r="X417" s="263">
        <v>316858</v>
      </c>
      <c r="Y417" s="263">
        <v>174911</v>
      </c>
      <c r="Z417" s="263">
        <v>1137899</v>
      </c>
      <c r="AA417" s="263">
        <v>129331</v>
      </c>
      <c r="AB417" s="263">
        <v>274891</v>
      </c>
      <c r="AC417" s="263">
        <v>275661</v>
      </c>
      <c r="AD417" s="263">
        <v>1007854</v>
      </c>
      <c r="AF417" s="262">
        <f t="shared" si="108"/>
        <v>1137899</v>
      </c>
      <c r="AG417" s="262">
        <f t="shared" si="109"/>
        <v>120617</v>
      </c>
      <c r="AH417" s="199">
        <f t="shared" si="110"/>
        <v>96493.6</v>
      </c>
      <c r="AI417" s="209">
        <f t="shared" si="103"/>
        <v>0.34795894233952973</v>
      </c>
      <c r="AJ417" s="199">
        <f t="shared" si="111"/>
        <v>90462.75</v>
      </c>
      <c r="AK417" s="209">
        <f t="shared" si="104"/>
        <v>0.38871150844330926</v>
      </c>
      <c r="AM417" s="210" t="b">
        <f t="shared" si="112"/>
        <v>0</v>
      </c>
      <c r="AN417" s="210" t="b">
        <f t="shared" si="119"/>
        <v>0</v>
      </c>
      <c r="AO417" s="211">
        <f t="shared" si="113"/>
        <v>62</v>
      </c>
      <c r="AP417" s="222">
        <f t="shared" si="114"/>
        <v>74648</v>
      </c>
      <c r="AQ417" s="178">
        <v>388</v>
      </c>
      <c r="AR417" s="212">
        <v>0</v>
      </c>
      <c r="AS417" s="203">
        <f t="shared" si="105"/>
        <v>0</v>
      </c>
      <c r="AT417" s="178">
        <v>388</v>
      </c>
      <c r="AU417" s="217">
        <f t="shared" si="106"/>
        <v>96493.6</v>
      </c>
      <c r="AV417" s="217">
        <f t="shared" si="115"/>
        <v>0</v>
      </c>
      <c r="AW417" s="213">
        <f t="shared" si="107"/>
        <v>0</v>
      </c>
      <c r="AY417" s="179"/>
      <c r="AZ417" s="214"/>
      <c r="BA417" s="232">
        <v>3617563.02</v>
      </c>
      <c r="BB417" s="266">
        <f t="shared" si="116"/>
        <v>3617563.02</v>
      </c>
      <c r="BC417" s="215">
        <f t="shared" si="117"/>
        <v>687336.97380000004</v>
      </c>
      <c r="BD417" s="215">
        <f t="shared" si="118"/>
        <v>0</v>
      </c>
    </row>
    <row r="418" spans="1:56" s="181" customFormat="1" ht="18.75" customHeight="1">
      <c r="A418" s="178">
        <v>389</v>
      </c>
      <c r="B418" s="179" t="s">
        <v>310</v>
      </c>
      <c r="C418" s="178" t="s">
        <v>369</v>
      </c>
      <c r="D418" s="263">
        <v>120617</v>
      </c>
      <c r="E418" s="263">
        <v>9199430</v>
      </c>
      <c r="F418" s="263">
        <v>6554301</v>
      </c>
      <c r="G418" s="263">
        <v>7045419</v>
      </c>
      <c r="H418" s="263">
        <v>137848</v>
      </c>
      <c r="I418" s="263">
        <v>8128617</v>
      </c>
      <c r="J418" s="263">
        <v>7054976</v>
      </c>
      <c r="K418" s="263">
        <v>8235605</v>
      </c>
      <c r="L418" s="263">
        <v>12445368</v>
      </c>
      <c r="M418" s="263">
        <v>3551666</v>
      </c>
      <c r="N418" s="263">
        <v>3054772</v>
      </c>
      <c r="O418" s="263">
        <v>6541816</v>
      </c>
      <c r="P418" s="263">
        <v>6286407</v>
      </c>
      <c r="Q418" s="263">
        <v>8027374</v>
      </c>
      <c r="R418" s="263">
        <v>14979698</v>
      </c>
      <c r="S418" s="263">
        <v>7081246</v>
      </c>
      <c r="T418" s="263">
        <v>5132642</v>
      </c>
      <c r="U418" s="263">
        <v>7816622</v>
      </c>
      <c r="V418" s="263">
        <v>5146528</v>
      </c>
      <c r="W418" s="263">
        <v>5513806</v>
      </c>
      <c r="X418" s="263">
        <v>5803288</v>
      </c>
      <c r="Y418" s="263">
        <v>2872188</v>
      </c>
      <c r="Z418" s="263">
        <v>6827397</v>
      </c>
      <c r="AA418" s="263">
        <v>5857905</v>
      </c>
      <c r="AB418" s="263">
        <v>8209482</v>
      </c>
      <c r="AC418" s="263">
        <v>8265948</v>
      </c>
      <c r="AD418" s="263">
        <v>4031415</v>
      </c>
      <c r="AF418" s="262">
        <f t="shared" si="108"/>
        <v>14979698</v>
      </c>
      <c r="AG418" s="262">
        <f t="shared" si="109"/>
        <v>120617</v>
      </c>
      <c r="AH418" s="199">
        <f t="shared" si="110"/>
        <v>96493.6</v>
      </c>
      <c r="AI418" s="209">
        <f t="shared" si="103"/>
        <v>0.97283145430904816</v>
      </c>
      <c r="AJ418" s="199">
        <f t="shared" si="111"/>
        <v>90462.75</v>
      </c>
      <c r="AK418" s="209">
        <f t="shared" si="104"/>
        <v>0.97452948841473264</v>
      </c>
      <c r="AM418" s="210" t="b">
        <f t="shared" si="112"/>
        <v>0</v>
      </c>
      <c r="AN418" s="210" t="b">
        <f t="shared" si="119"/>
        <v>0</v>
      </c>
      <c r="AO418" s="211">
        <f t="shared" si="113"/>
        <v>62</v>
      </c>
      <c r="AP418" s="222">
        <f t="shared" si="114"/>
        <v>74648</v>
      </c>
      <c r="AQ418" s="178">
        <v>389</v>
      </c>
      <c r="AR418" s="212">
        <v>0</v>
      </c>
      <c r="AS418" s="203">
        <f t="shared" si="105"/>
        <v>0</v>
      </c>
      <c r="AT418" s="178">
        <v>389</v>
      </c>
      <c r="AU418" s="217">
        <f t="shared" si="106"/>
        <v>96493.6</v>
      </c>
      <c r="AV418" s="217">
        <f t="shared" si="115"/>
        <v>0</v>
      </c>
      <c r="AW418" s="213">
        <f t="shared" si="107"/>
        <v>0</v>
      </c>
      <c r="AY418" s="179"/>
      <c r="AZ418" s="214"/>
      <c r="BA418" s="232">
        <v>3617563.02</v>
      </c>
      <c r="BB418" s="266">
        <f t="shared" si="116"/>
        <v>3617563.02</v>
      </c>
      <c r="BC418" s="215">
        <f t="shared" si="117"/>
        <v>687336.97380000004</v>
      </c>
      <c r="BD418" s="215">
        <f t="shared" si="118"/>
        <v>0</v>
      </c>
    </row>
    <row r="419" spans="1:56" s="181" customFormat="1" ht="18.75" customHeight="1">
      <c r="A419" s="178">
        <v>390</v>
      </c>
      <c r="B419" s="179" t="s">
        <v>311</v>
      </c>
      <c r="C419" s="178" t="s">
        <v>425</v>
      </c>
      <c r="D419" s="263">
        <v>102548</v>
      </c>
      <c r="E419" s="263">
        <v>561407</v>
      </c>
      <c r="F419" s="263">
        <v>77756</v>
      </c>
      <c r="G419" s="263">
        <v>135012</v>
      </c>
      <c r="H419" s="263">
        <v>117197</v>
      </c>
      <c r="I419" s="263">
        <v>228553</v>
      </c>
      <c r="J419" s="263">
        <v>261391</v>
      </c>
      <c r="K419" s="263">
        <v>646459</v>
      </c>
      <c r="L419" s="263">
        <v>546192</v>
      </c>
      <c r="M419" s="263">
        <v>52815</v>
      </c>
      <c r="N419" s="263">
        <v>257923</v>
      </c>
      <c r="O419" s="263">
        <v>169579</v>
      </c>
      <c r="P419" s="263">
        <v>358145</v>
      </c>
      <c r="Q419" s="263">
        <v>225709</v>
      </c>
      <c r="R419" s="263">
        <v>318612</v>
      </c>
      <c r="S419" s="263">
        <v>148902</v>
      </c>
      <c r="T419" s="263">
        <v>166284</v>
      </c>
      <c r="U419" s="263">
        <v>126276</v>
      </c>
      <c r="V419" s="263">
        <v>156765</v>
      </c>
      <c r="W419" s="263">
        <v>157084</v>
      </c>
      <c r="X419" s="263">
        <v>227938</v>
      </c>
      <c r="Y419" s="263">
        <v>119674</v>
      </c>
      <c r="Z419" s="263">
        <v>866754</v>
      </c>
      <c r="AA419" s="263">
        <v>121723</v>
      </c>
      <c r="AB419" s="263">
        <v>231209</v>
      </c>
      <c r="AC419" s="263">
        <v>232416</v>
      </c>
      <c r="AD419" s="263">
        <v>260091</v>
      </c>
      <c r="AF419" s="262">
        <f t="shared" si="108"/>
        <v>866754</v>
      </c>
      <c r="AG419" s="262">
        <f t="shared" si="109"/>
        <v>52815</v>
      </c>
      <c r="AH419" s="199">
        <f t="shared" si="110"/>
        <v>42252</v>
      </c>
      <c r="AI419" s="209">
        <f t="shared" si="103"/>
        <v>0.19999999999999996</v>
      </c>
      <c r="AJ419" s="199">
        <f t="shared" si="111"/>
        <v>39611.25</v>
      </c>
      <c r="AK419" s="209">
        <f t="shared" si="104"/>
        <v>0.25</v>
      </c>
      <c r="AM419" s="210" t="b">
        <f t="shared" si="112"/>
        <v>0</v>
      </c>
      <c r="AN419" s="210" t="b">
        <f t="shared" si="119"/>
        <v>0</v>
      </c>
      <c r="AO419" s="211">
        <f t="shared" si="113"/>
        <v>62</v>
      </c>
      <c r="AP419" s="222">
        <f t="shared" si="114"/>
        <v>74648</v>
      </c>
      <c r="AQ419" s="178">
        <v>390</v>
      </c>
      <c r="AR419" s="212">
        <v>0</v>
      </c>
      <c r="AS419" s="203">
        <f t="shared" si="105"/>
        <v>0</v>
      </c>
      <c r="AT419" s="178">
        <v>390</v>
      </c>
      <c r="AU419" s="217">
        <f t="shared" si="106"/>
        <v>42252</v>
      </c>
      <c r="AV419" s="217">
        <f t="shared" si="115"/>
        <v>0</v>
      </c>
      <c r="AW419" s="213">
        <f t="shared" si="107"/>
        <v>0</v>
      </c>
      <c r="AY419" s="179"/>
      <c r="AZ419" s="214"/>
      <c r="BA419" s="232">
        <v>3356974.78</v>
      </c>
      <c r="BB419" s="266">
        <f t="shared" si="116"/>
        <v>3356974.78</v>
      </c>
      <c r="BC419" s="215">
        <f t="shared" si="117"/>
        <v>637825.20819999999</v>
      </c>
      <c r="BD419" s="215">
        <f t="shared" si="118"/>
        <v>0</v>
      </c>
    </row>
    <row r="420" spans="1:56" s="181" customFormat="1" ht="18.75" customHeight="1">
      <c r="A420" s="178">
        <v>391</v>
      </c>
      <c r="B420" s="179" t="s">
        <v>311</v>
      </c>
      <c r="C420" s="178" t="s">
        <v>369</v>
      </c>
      <c r="D420" s="263">
        <v>102548</v>
      </c>
      <c r="E420" s="263">
        <v>6736879</v>
      </c>
      <c r="F420" s="263">
        <v>3732310</v>
      </c>
      <c r="G420" s="263">
        <v>4860456</v>
      </c>
      <c r="H420" s="263">
        <v>117197</v>
      </c>
      <c r="I420" s="263">
        <v>6026740</v>
      </c>
      <c r="J420" s="263">
        <v>3251141</v>
      </c>
      <c r="K420" s="263">
        <v>5987674</v>
      </c>
      <c r="L420" s="263">
        <v>9748221</v>
      </c>
      <c r="M420" s="263">
        <v>1267562</v>
      </c>
      <c r="N420" s="263">
        <v>2507019</v>
      </c>
      <c r="O420" s="263">
        <v>2640446</v>
      </c>
      <c r="P420" s="263">
        <v>4153163</v>
      </c>
      <c r="Q420" s="263">
        <v>5951678</v>
      </c>
      <c r="R420" s="263">
        <v>7646684</v>
      </c>
      <c r="S420" s="263">
        <v>5356321</v>
      </c>
      <c r="T420" s="263">
        <v>1995407</v>
      </c>
      <c r="U420" s="263">
        <v>4545908</v>
      </c>
      <c r="V420" s="263">
        <v>3815751</v>
      </c>
      <c r="W420" s="263">
        <v>3770024</v>
      </c>
      <c r="X420" s="263">
        <v>5222958</v>
      </c>
      <c r="Y420" s="263">
        <v>2872188</v>
      </c>
      <c r="Z420" s="263">
        <v>5200525</v>
      </c>
      <c r="AA420" s="263">
        <v>3955988</v>
      </c>
      <c r="AB420" s="263">
        <v>6111391</v>
      </c>
      <c r="AC420" s="263">
        <v>6128561</v>
      </c>
      <c r="AD420" s="263">
        <v>1040365</v>
      </c>
      <c r="AF420" s="262">
        <f t="shared" si="108"/>
        <v>9748221</v>
      </c>
      <c r="AG420" s="262">
        <f t="shared" si="109"/>
        <v>102548</v>
      </c>
      <c r="AH420" s="199">
        <f t="shared" si="110"/>
        <v>82038.399999999994</v>
      </c>
      <c r="AI420" s="209">
        <f t="shared" si="103"/>
        <v>0.9352785899230176</v>
      </c>
      <c r="AJ420" s="199">
        <f t="shared" si="111"/>
        <v>76911</v>
      </c>
      <c r="AK420" s="209">
        <f t="shared" si="104"/>
        <v>0.93932367805282901</v>
      </c>
      <c r="AM420" s="210" t="b">
        <f t="shared" si="112"/>
        <v>0</v>
      </c>
      <c r="AN420" s="210" t="b">
        <f t="shared" si="119"/>
        <v>0</v>
      </c>
      <c r="AO420" s="211">
        <f t="shared" si="113"/>
        <v>62</v>
      </c>
      <c r="AP420" s="222">
        <f t="shared" si="114"/>
        <v>74648</v>
      </c>
      <c r="AQ420" s="178">
        <v>391</v>
      </c>
      <c r="AR420" s="212">
        <v>0</v>
      </c>
      <c r="AS420" s="203">
        <f t="shared" si="105"/>
        <v>0</v>
      </c>
      <c r="AT420" s="178">
        <v>391</v>
      </c>
      <c r="AU420" s="217">
        <f t="shared" si="106"/>
        <v>82038.399999999994</v>
      </c>
      <c r="AV420" s="217">
        <f t="shared" si="115"/>
        <v>0</v>
      </c>
      <c r="AW420" s="213">
        <f t="shared" si="107"/>
        <v>0</v>
      </c>
      <c r="AY420" s="179"/>
      <c r="AZ420" s="214"/>
      <c r="BA420" s="232">
        <v>3356974.78</v>
      </c>
      <c r="BB420" s="266">
        <f t="shared" si="116"/>
        <v>3356974.78</v>
      </c>
      <c r="BC420" s="215">
        <f t="shared" si="117"/>
        <v>637825.20819999999</v>
      </c>
      <c r="BD420" s="215">
        <f t="shared" si="118"/>
        <v>0</v>
      </c>
    </row>
    <row r="421" spans="1:56" s="181" customFormat="1" ht="18.75" customHeight="1">
      <c r="A421" s="178">
        <v>392</v>
      </c>
      <c r="B421" s="179" t="s">
        <v>312</v>
      </c>
      <c r="C421" s="178" t="s">
        <v>425</v>
      </c>
      <c r="D421" s="263">
        <v>102183</v>
      </c>
      <c r="E421" s="263">
        <v>749584</v>
      </c>
      <c r="F421" s="263">
        <v>89823</v>
      </c>
      <c r="G421" s="263">
        <v>248507</v>
      </c>
      <c r="H421" s="263">
        <v>116781</v>
      </c>
      <c r="I421" s="263">
        <v>484991</v>
      </c>
      <c r="J421" s="263">
        <v>417446</v>
      </c>
      <c r="K421" s="263">
        <v>646459</v>
      </c>
      <c r="L421" s="263">
        <v>546192</v>
      </c>
      <c r="M421" s="263">
        <v>63516</v>
      </c>
      <c r="N421" s="263">
        <v>280141</v>
      </c>
      <c r="O421" s="263">
        <v>312629</v>
      </c>
      <c r="P421" s="263">
        <v>563748</v>
      </c>
      <c r="Q421" s="263">
        <v>478950</v>
      </c>
      <c r="R421" s="263">
        <v>910320</v>
      </c>
      <c r="S421" s="263">
        <v>154885</v>
      </c>
      <c r="T421" s="263">
        <v>446813</v>
      </c>
      <c r="U421" s="263">
        <v>193443</v>
      </c>
      <c r="V421" s="263">
        <v>332655</v>
      </c>
      <c r="W421" s="263">
        <v>178813</v>
      </c>
      <c r="X421" s="263">
        <v>225683</v>
      </c>
      <c r="Y421" s="263">
        <v>160478</v>
      </c>
      <c r="Z421" s="263">
        <v>1235434</v>
      </c>
      <c r="AA421" s="263">
        <v>129331</v>
      </c>
      <c r="AB421" s="263">
        <v>489583</v>
      </c>
      <c r="AC421" s="263">
        <v>493184</v>
      </c>
      <c r="AD421" s="263">
        <v>357625</v>
      </c>
      <c r="AF421" s="262">
        <f t="shared" si="108"/>
        <v>1235434</v>
      </c>
      <c r="AG421" s="262">
        <f t="shared" si="109"/>
        <v>63516</v>
      </c>
      <c r="AH421" s="199">
        <f t="shared" si="110"/>
        <v>50812.800000000003</v>
      </c>
      <c r="AI421" s="209">
        <f t="shared" si="103"/>
        <v>0.19999999999999996</v>
      </c>
      <c r="AJ421" s="199">
        <f t="shared" si="111"/>
        <v>47637</v>
      </c>
      <c r="AK421" s="209">
        <f t="shared" si="104"/>
        <v>0.25</v>
      </c>
      <c r="AM421" s="210" t="b">
        <f t="shared" si="112"/>
        <v>0</v>
      </c>
      <c r="AN421" s="210" t="b">
        <f t="shared" si="119"/>
        <v>0</v>
      </c>
      <c r="AO421" s="211">
        <f t="shared" si="113"/>
        <v>62</v>
      </c>
      <c r="AP421" s="222">
        <f t="shared" si="114"/>
        <v>74648</v>
      </c>
      <c r="AQ421" s="178">
        <v>392</v>
      </c>
      <c r="AR421" s="212">
        <v>0</v>
      </c>
      <c r="AS421" s="203">
        <f t="shared" si="105"/>
        <v>0</v>
      </c>
      <c r="AT421" s="178">
        <v>392</v>
      </c>
      <c r="AU421" s="217">
        <f t="shared" si="106"/>
        <v>50812.800000000003</v>
      </c>
      <c r="AV421" s="217">
        <f t="shared" si="115"/>
        <v>0</v>
      </c>
      <c r="AW421" s="213">
        <f t="shared" si="107"/>
        <v>0</v>
      </c>
      <c r="AY421" s="179"/>
      <c r="AZ421" s="214"/>
      <c r="BA421" s="232">
        <v>3356974.78</v>
      </c>
      <c r="BB421" s="266">
        <f t="shared" si="116"/>
        <v>3356974.78</v>
      </c>
      <c r="BC421" s="215">
        <f t="shared" si="117"/>
        <v>637825.20819999999</v>
      </c>
      <c r="BD421" s="215">
        <f t="shared" si="118"/>
        <v>0</v>
      </c>
    </row>
    <row r="422" spans="1:56" s="181" customFormat="1" ht="18.75" customHeight="1">
      <c r="A422" s="178">
        <v>393</v>
      </c>
      <c r="B422" s="179" t="s">
        <v>312</v>
      </c>
      <c r="C422" s="178" t="s">
        <v>369</v>
      </c>
      <c r="D422" s="263">
        <v>102183</v>
      </c>
      <c r="E422" s="263">
        <v>8994998</v>
      </c>
      <c r="F422" s="263">
        <v>4311456</v>
      </c>
      <c r="G422" s="263">
        <v>8946230</v>
      </c>
      <c r="H422" s="263">
        <v>116781</v>
      </c>
      <c r="I422" s="263">
        <v>9469937</v>
      </c>
      <c r="J422" s="263">
        <v>3251141</v>
      </c>
      <c r="K422" s="263">
        <v>8235605</v>
      </c>
      <c r="L422" s="263">
        <v>9748221</v>
      </c>
      <c r="M422" s="263">
        <v>1524376</v>
      </c>
      <c r="N422" s="263">
        <v>2722961</v>
      </c>
      <c r="O422" s="263">
        <v>2770491</v>
      </c>
      <c r="P422" s="263">
        <v>7005065</v>
      </c>
      <c r="Q422" s="263">
        <v>9351990</v>
      </c>
      <c r="R422" s="263">
        <v>21847669</v>
      </c>
      <c r="S422" s="263">
        <v>5572846</v>
      </c>
      <c r="T422" s="263">
        <v>5361750</v>
      </c>
      <c r="U422" s="263">
        <v>6963944</v>
      </c>
      <c r="V422" s="263">
        <v>5995767</v>
      </c>
      <c r="W422" s="263">
        <v>4291507</v>
      </c>
      <c r="X422" s="263">
        <v>5416401</v>
      </c>
      <c r="Y422" s="263">
        <v>2872188</v>
      </c>
      <c r="Z422" s="263">
        <v>7412602</v>
      </c>
      <c r="AA422" s="263">
        <v>4336371</v>
      </c>
      <c r="AB422" s="263">
        <v>9575015</v>
      </c>
      <c r="AC422" s="263">
        <v>9629930</v>
      </c>
      <c r="AD422" s="263">
        <v>1430502</v>
      </c>
      <c r="AF422" s="262">
        <f t="shared" si="108"/>
        <v>21847669</v>
      </c>
      <c r="AG422" s="262">
        <f t="shared" si="109"/>
        <v>102183</v>
      </c>
      <c r="AH422" s="199">
        <f t="shared" si="110"/>
        <v>81746.399999999994</v>
      </c>
      <c r="AI422" s="209">
        <f t="shared" si="103"/>
        <v>0.94637386051735273</v>
      </c>
      <c r="AJ422" s="199">
        <f t="shared" si="111"/>
        <v>76637.25</v>
      </c>
      <c r="AK422" s="209">
        <f t="shared" si="104"/>
        <v>0.94972549423501818</v>
      </c>
      <c r="AM422" s="210" t="b">
        <f t="shared" si="112"/>
        <v>0</v>
      </c>
      <c r="AN422" s="210" t="b">
        <f t="shared" si="119"/>
        <v>0</v>
      </c>
      <c r="AO422" s="211">
        <f t="shared" si="113"/>
        <v>62</v>
      </c>
      <c r="AP422" s="222">
        <f t="shared" si="114"/>
        <v>74648</v>
      </c>
      <c r="AQ422" s="178">
        <v>393</v>
      </c>
      <c r="AR422" s="212">
        <v>0</v>
      </c>
      <c r="AS422" s="203">
        <f t="shared" si="105"/>
        <v>0</v>
      </c>
      <c r="AT422" s="178">
        <v>393</v>
      </c>
      <c r="AU422" s="217">
        <f t="shared" si="106"/>
        <v>81746.399999999994</v>
      </c>
      <c r="AV422" s="217">
        <f t="shared" si="115"/>
        <v>0</v>
      </c>
      <c r="AW422" s="213">
        <f t="shared" si="107"/>
        <v>0</v>
      </c>
      <c r="AY422" s="179"/>
      <c r="AZ422" s="214"/>
      <c r="BA422" s="232">
        <v>3356974.78</v>
      </c>
      <c r="BB422" s="266">
        <f t="shared" si="116"/>
        <v>3356974.78</v>
      </c>
      <c r="BC422" s="215">
        <f t="shared" si="117"/>
        <v>637825.20819999999</v>
      </c>
      <c r="BD422" s="215">
        <f t="shared" si="118"/>
        <v>0</v>
      </c>
    </row>
    <row r="423" spans="1:56" s="181" customFormat="1" ht="18.75" customHeight="1">
      <c r="A423" s="178">
        <v>394</v>
      </c>
      <c r="B423" s="179" t="s">
        <v>460</v>
      </c>
      <c r="C423" s="178" t="s">
        <v>425</v>
      </c>
      <c r="D423" s="263">
        <v>118296</v>
      </c>
      <c r="E423" s="263">
        <v>596259</v>
      </c>
      <c r="F423" s="263">
        <v>101997</v>
      </c>
      <c r="G423" s="263">
        <v>246637</v>
      </c>
      <c r="H423" s="263">
        <v>135196</v>
      </c>
      <c r="I423" s="263">
        <v>482828</v>
      </c>
      <c r="J423" s="263">
        <v>250988</v>
      </c>
      <c r="K423" s="263">
        <v>889157</v>
      </c>
      <c r="L423" s="263">
        <v>234083</v>
      </c>
      <c r="M423" s="263">
        <v>42346</v>
      </c>
      <c r="N423" s="263">
        <v>209448</v>
      </c>
      <c r="O423" s="263">
        <v>280899</v>
      </c>
      <c r="P423" s="263">
        <v>623438</v>
      </c>
      <c r="Q423" s="263">
        <v>476815</v>
      </c>
      <c r="R423" s="263">
        <v>206773</v>
      </c>
      <c r="S423" s="263">
        <v>122243</v>
      </c>
      <c r="T423" s="263">
        <v>381348</v>
      </c>
      <c r="U423" s="263">
        <v>212788</v>
      </c>
      <c r="V423" s="263">
        <v>331172</v>
      </c>
      <c r="W423" s="263">
        <v>194087</v>
      </c>
      <c r="X423" s="263">
        <v>310315</v>
      </c>
      <c r="Y423" s="263">
        <v>179828</v>
      </c>
      <c r="Z423" s="263">
        <v>1365479</v>
      </c>
      <c r="AA423" s="263">
        <v>114116</v>
      </c>
      <c r="AB423" s="263">
        <v>490636</v>
      </c>
      <c r="AC423" s="263">
        <v>490984</v>
      </c>
      <c r="AD423" s="263">
        <v>100786</v>
      </c>
      <c r="AF423" s="262">
        <f t="shared" si="108"/>
        <v>1365479</v>
      </c>
      <c r="AG423" s="262">
        <f t="shared" si="109"/>
        <v>42346</v>
      </c>
      <c r="AH423" s="199">
        <f t="shared" si="110"/>
        <v>33876.800000000003</v>
      </c>
      <c r="AI423" s="209">
        <f t="shared" si="103"/>
        <v>0.19999999999999996</v>
      </c>
      <c r="AJ423" s="199">
        <f t="shared" si="111"/>
        <v>31759.5</v>
      </c>
      <c r="AK423" s="209">
        <f t="shared" si="104"/>
        <v>0.25</v>
      </c>
      <c r="AM423" s="210" t="b">
        <f t="shared" si="112"/>
        <v>0</v>
      </c>
      <c r="AN423" s="210" t="b">
        <f t="shared" si="119"/>
        <v>0</v>
      </c>
      <c r="AO423" s="211">
        <f t="shared" si="113"/>
        <v>62</v>
      </c>
      <c r="AP423" s="222">
        <f t="shared" si="114"/>
        <v>74648</v>
      </c>
      <c r="AQ423" s="178">
        <v>394</v>
      </c>
      <c r="AR423" s="212">
        <v>0</v>
      </c>
      <c r="AS423" s="203">
        <f t="shared" si="105"/>
        <v>0</v>
      </c>
      <c r="AT423" s="178">
        <v>394</v>
      </c>
      <c r="AU423" s="217">
        <f t="shared" si="106"/>
        <v>33876.800000000003</v>
      </c>
      <c r="AV423" s="217">
        <f t="shared" si="115"/>
        <v>0</v>
      </c>
      <c r="AW423" s="213">
        <f t="shared" si="107"/>
        <v>0</v>
      </c>
      <c r="AY423" s="179"/>
      <c r="AZ423" s="214"/>
      <c r="BA423" s="232">
        <v>781513</v>
      </c>
      <c r="BB423" s="266">
        <f t="shared" si="116"/>
        <v>781513</v>
      </c>
      <c r="BC423" s="215">
        <f t="shared" si="117"/>
        <v>148487.47</v>
      </c>
      <c r="BD423" s="215">
        <f t="shared" si="118"/>
        <v>0</v>
      </c>
    </row>
    <row r="424" spans="1:56" s="181" customFormat="1" ht="18.75" customHeight="1">
      <c r="A424" s="178">
        <v>395</v>
      </c>
      <c r="B424" s="179" t="s">
        <v>460</v>
      </c>
      <c r="C424" s="178" t="s">
        <v>369</v>
      </c>
      <c r="D424" s="263">
        <v>118296</v>
      </c>
      <c r="E424" s="263">
        <v>7155111</v>
      </c>
      <c r="F424" s="263">
        <v>4895837</v>
      </c>
      <c r="G424" s="263">
        <v>5919287</v>
      </c>
      <c r="H424" s="263">
        <v>135196</v>
      </c>
      <c r="I424" s="263">
        <v>10466773</v>
      </c>
      <c r="J424" s="263">
        <v>1704639</v>
      </c>
      <c r="K424" s="263">
        <v>5108936</v>
      </c>
      <c r="L424" s="263">
        <v>2366831</v>
      </c>
      <c r="M424" s="263">
        <v>1016325</v>
      </c>
      <c r="N424" s="263">
        <v>2035837</v>
      </c>
      <c r="O424" s="263">
        <v>7173318</v>
      </c>
      <c r="P424" s="263">
        <v>6286407</v>
      </c>
      <c r="Q424" s="263">
        <v>10336410</v>
      </c>
      <c r="R424" s="263">
        <v>4962542</v>
      </c>
      <c r="S424" s="263">
        <v>4399574</v>
      </c>
      <c r="T424" s="263">
        <v>4576187</v>
      </c>
      <c r="U424" s="263">
        <v>7660339</v>
      </c>
      <c r="V424" s="263">
        <v>6626900</v>
      </c>
      <c r="W424" s="263">
        <v>4658105</v>
      </c>
      <c r="X424" s="263">
        <v>7447552</v>
      </c>
      <c r="Y424" s="263">
        <v>1975068</v>
      </c>
      <c r="Z424" s="263">
        <v>8192876</v>
      </c>
      <c r="AA424" s="263">
        <v>2738761</v>
      </c>
      <c r="AB424" s="263">
        <v>10571762</v>
      </c>
      <c r="AC424" s="263">
        <v>10643606</v>
      </c>
      <c r="AD424" s="263">
        <v>403141</v>
      </c>
      <c r="AF424" s="262">
        <f t="shared" si="108"/>
        <v>10643606</v>
      </c>
      <c r="AG424" s="262">
        <f t="shared" si="109"/>
        <v>118296</v>
      </c>
      <c r="AH424" s="199">
        <f t="shared" si="110"/>
        <v>94636.800000000003</v>
      </c>
      <c r="AI424" s="209">
        <f t="shared" si="103"/>
        <v>0.90688332964356877</v>
      </c>
      <c r="AJ424" s="199">
        <f t="shared" si="111"/>
        <v>88722</v>
      </c>
      <c r="AK424" s="209">
        <f t="shared" si="104"/>
        <v>0.91270312154084565</v>
      </c>
      <c r="AM424" s="210" t="b">
        <f t="shared" si="112"/>
        <v>0</v>
      </c>
      <c r="AN424" s="210" t="b">
        <f t="shared" si="119"/>
        <v>0</v>
      </c>
      <c r="AO424" s="211">
        <f t="shared" si="113"/>
        <v>62</v>
      </c>
      <c r="AP424" s="222">
        <f t="shared" si="114"/>
        <v>74648</v>
      </c>
      <c r="AQ424" s="178">
        <v>395</v>
      </c>
      <c r="AR424" s="212">
        <v>0</v>
      </c>
      <c r="AS424" s="203">
        <f t="shared" si="105"/>
        <v>0</v>
      </c>
      <c r="AT424" s="178">
        <v>395</v>
      </c>
      <c r="AU424" s="217">
        <f t="shared" si="106"/>
        <v>94636.800000000003</v>
      </c>
      <c r="AV424" s="217">
        <f t="shared" si="115"/>
        <v>0</v>
      </c>
      <c r="AW424" s="213">
        <f t="shared" si="107"/>
        <v>0</v>
      </c>
      <c r="AY424" s="179"/>
      <c r="AZ424" s="214"/>
      <c r="BA424" s="232">
        <v>781513</v>
      </c>
      <c r="BB424" s="266">
        <f t="shared" si="116"/>
        <v>781513</v>
      </c>
      <c r="BC424" s="215">
        <f t="shared" si="117"/>
        <v>148487.47</v>
      </c>
      <c r="BD424" s="215">
        <f t="shared" si="118"/>
        <v>0</v>
      </c>
    </row>
    <row r="425" spans="1:56" s="181" customFormat="1" ht="18.75" customHeight="1">
      <c r="A425" s="178">
        <v>396</v>
      </c>
      <c r="B425" s="179" t="s">
        <v>313</v>
      </c>
      <c r="C425" s="178" t="s">
        <v>425</v>
      </c>
      <c r="D425" s="263">
        <v>67178</v>
      </c>
      <c r="E425" s="263">
        <v>255540</v>
      </c>
      <c r="F425" s="263">
        <v>46578</v>
      </c>
      <c r="G425" s="263">
        <v>121512</v>
      </c>
      <c r="H425" s="263">
        <v>76774</v>
      </c>
      <c r="I425" s="263">
        <v>220472</v>
      </c>
      <c r="J425" s="263">
        <v>143050</v>
      </c>
      <c r="K425" s="263">
        <v>551586</v>
      </c>
      <c r="L425" s="263">
        <v>208073</v>
      </c>
      <c r="M425" s="263">
        <v>20031</v>
      </c>
      <c r="N425" s="263">
        <v>103990</v>
      </c>
      <c r="O425" s="263">
        <v>81668</v>
      </c>
      <c r="P425" s="263">
        <v>277231</v>
      </c>
      <c r="Q425" s="263">
        <v>217726</v>
      </c>
      <c r="R425" s="263">
        <v>59757</v>
      </c>
      <c r="S425" s="263">
        <v>60602</v>
      </c>
      <c r="T425" s="263">
        <v>129613</v>
      </c>
      <c r="U425" s="263">
        <v>241804</v>
      </c>
      <c r="V425" s="263">
        <v>151222</v>
      </c>
      <c r="W425" s="263">
        <v>67292</v>
      </c>
      <c r="X425" s="263">
        <v>105322</v>
      </c>
      <c r="Y425" s="263">
        <v>67056</v>
      </c>
      <c r="Z425" s="263">
        <v>585206</v>
      </c>
      <c r="AA425" s="263">
        <v>91292</v>
      </c>
      <c r="AB425" s="263">
        <v>222977</v>
      </c>
      <c r="AC425" s="263">
        <v>224198</v>
      </c>
      <c r="AD425" s="263">
        <v>97534</v>
      </c>
      <c r="AF425" s="262">
        <f t="shared" si="108"/>
        <v>585206</v>
      </c>
      <c r="AG425" s="262">
        <f t="shared" si="109"/>
        <v>20031</v>
      </c>
      <c r="AH425" s="199">
        <f t="shared" si="110"/>
        <v>16024.8</v>
      </c>
      <c r="AI425" s="209">
        <f t="shared" si="103"/>
        <v>0.20000000000000007</v>
      </c>
      <c r="AJ425" s="199">
        <f t="shared" si="111"/>
        <v>15023.25</v>
      </c>
      <c r="AK425" s="209">
        <f t="shared" si="104"/>
        <v>0.25</v>
      </c>
      <c r="AM425" s="210" t="b">
        <f t="shared" si="112"/>
        <v>0</v>
      </c>
      <c r="AN425" s="210" t="b">
        <f t="shared" si="119"/>
        <v>0</v>
      </c>
      <c r="AO425" s="211">
        <f t="shared" si="113"/>
        <v>62</v>
      </c>
      <c r="AP425" s="222">
        <f t="shared" si="114"/>
        <v>74648</v>
      </c>
      <c r="AQ425" s="178">
        <v>396</v>
      </c>
      <c r="AR425" s="212">
        <v>0</v>
      </c>
      <c r="AS425" s="203">
        <f t="shared" si="105"/>
        <v>0</v>
      </c>
      <c r="AT425" s="178">
        <v>396</v>
      </c>
      <c r="AU425" s="217">
        <f t="shared" si="106"/>
        <v>16024.8</v>
      </c>
      <c r="AV425" s="217">
        <f t="shared" si="115"/>
        <v>0</v>
      </c>
      <c r="AW425" s="213">
        <f t="shared" si="107"/>
        <v>0</v>
      </c>
      <c r="AY425" s="179"/>
      <c r="AZ425" s="214"/>
      <c r="BA425" s="232">
        <v>369664</v>
      </c>
      <c r="BB425" s="266">
        <f t="shared" si="116"/>
        <v>369664</v>
      </c>
      <c r="BC425" s="215">
        <f t="shared" si="117"/>
        <v>70236.160000000003</v>
      </c>
      <c r="BD425" s="215">
        <f t="shared" si="118"/>
        <v>0</v>
      </c>
    </row>
    <row r="426" spans="1:56" s="181" customFormat="1" ht="18.75" customHeight="1">
      <c r="A426" s="178">
        <v>397</v>
      </c>
      <c r="B426" s="179" t="s">
        <v>313</v>
      </c>
      <c r="C426" s="178" t="s">
        <v>369</v>
      </c>
      <c r="D426" s="263">
        <v>67178</v>
      </c>
      <c r="E426" s="263">
        <v>3066477</v>
      </c>
      <c r="F426" s="263">
        <v>1676825</v>
      </c>
      <c r="G426" s="263">
        <v>2168511</v>
      </c>
      <c r="H426" s="263">
        <v>76774</v>
      </c>
      <c r="I426" s="263">
        <v>4485760</v>
      </c>
      <c r="J426" s="263">
        <v>1251690</v>
      </c>
      <c r="K426" s="263">
        <v>3643694</v>
      </c>
      <c r="L426" s="263">
        <v>2106739</v>
      </c>
      <c r="M426" s="263">
        <v>480732</v>
      </c>
      <c r="N426" s="263">
        <v>1010793</v>
      </c>
      <c r="O426" s="263">
        <v>271536</v>
      </c>
      <c r="P426" s="263">
        <v>3481973</v>
      </c>
      <c r="Q426" s="263">
        <v>4429889</v>
      </c>
      <c r="R426" s="263">
        <v>1434143</v>
      </c>
      <c r="S426" s="263">
        <v>2180735</v>
      </c>
      <c r="T426" s="263">
        <v>1555346</v>
      </c>
      <c r="U426" s="263">
        <v>2901643</v>
      </c>
      <c r="V426" s="263">
        <v>2840099</v>
      </c>
      <c r="W426" s="263">
        <v>1615037</v>
      </c>
      <c r="X426" s="263">
        <v>2437381</v>
      </c>
      <c r="Y426" s="263">
        <v>1609315</v>
      </c>
      <c r="Z426" s="263">
        <v>3511232</v>
      </c>
      <c r="AA426" s="263">
        <v>2054071</v>
      </c>
      <c r="AB426" s="263">
        <v>4547671</v>
      </c>
      <c r="AC426" s="263">
        <v>4561547</v>
      </c>
      <c r="AD426" s="263">
        <v>390137</v>
      </c>
      <c r="AF426" s="262">
        <f t="shared" si="108"/>
        <v>4561547</v>
      </c>
      <c r="AG426" s="262">
        <f t="shared" si="109"/>
        <v>67178</v>
      </c>
      <c r="AH426" s="199">
        <f t="shared" si="110"/>
        <v>53742.400000000001</v>
      </c>
      <c r="AI426" s="209">
        <f t="shared" si="103"/>
        <v>0.88820715076175505</v>
      </c>
      <c r="AJ426" s="199">
        <f t="shared" si="111"/>
        <v>50383.5</v>
      </c>
      <c r="AK426" s="209">
        <f t="shared" si="104"/>
        <v>0.89519420383914527</v>
      </c>
      <c r="AM426" s="210" t="b">
        <f t="shared" si="112"/>
        <v>0</v>
      </c>
      <c r="AN426" s="210" t="b">
        <f t="shared" si="119"/>
        <v>0</v>
      </c>
      <c r="AO426" s="211">
        <f t="shared" si="113"/>
        <v>62</v>
      </c>
      <c r="AP426" s="222">
        <f t="shared" si="114"/>
        <v>74648</v>
      </c>
      <c r="AQ426" s="178">
        <v>397</v>
      </c>
      <c r="AR426" s="212">
        <v>0</v>
      </c>
      <c r="AS426" s="203">
        <f t="shared" si="105"/>
        <v>0</v>
      </c>
      <c r="AT426" s="178">
        <v>397</v>
      </c>
      <c r="AU426" s="217">
        <f t="shared" si="106"/>
        <v>53742.400000000001</v>
      </c>
      <c r="AV426" s="217">
        <f t="shared" si="115"/>
        <v>0</v>
      </c>
      <c r="AW426" s="213">
        <f t="shared" si="107"/>
        <v>0</v>
      </c>
      <c r="AY426" s="179"/>
      <c r="AZ426" s="214"/>
      <c r="BA426" s="232">
        <v>369664</v>
      </c>
      <c r="BB426" s="266">
        <f t="shared" si="116"/>
        <v>369664</v>
      </c>
      <c r="BC426" s="215">
        <f t="shared" si="117"/>
        <v>70236.160000000003</v>
      </c>
      <c r="BD426" s="215">
        <f t="shared" si="118"/>
        <v>0</v>
      </c>
    </row>
    <row r="427" spans="1:56" s="181" customFormat="1" ht="18.75" customHeight="1">
      <c r="A427" s="178">
        <v>398</v>
      </c>
      <c r="B427" s="179" t="s">
        <v>314</v>
      </c>
      <c r="C427" s="178" t="s">
        <v>425</v>
      </c>
      <c r="D427" s="263">
        <v>67178</v>
      </c>
      <c r="E427" s="263">
        <v>12282</v>
      </c>
      <c r="F427" s="263">
        <v>5826</v>
      </c>
      <c r="G427" s="263">
        <v>57329</v>
      </c>
      <c r="H427" s="263">
        <v>76774</v>
      </c>
      <c r="I427" s="263">
        <v>994741</v>
      </c>
      <c r="J427" s="263">
        <v>57220</v>
      </c>
      <c r="K427" s="263">
        <v>555414</v>
      </c>
      <c r="L427" s="263">
        <v>21977</v>
      </c>
      <c r="M427" s="263">
        <v>3087</v>
      </c>
      <c r="N427" s="263">
        <v>7458</v>
      </c>
      <c r="O427" s="263">
        <v>21588</v>
      </c>
      <c r="P427" s="263">
        <v>477528</v>
      </c>
      <c r="Q427" s="263">
        <v>34467</v>
      </c>
      <c r="R427" s="263">
        <v>3244</v>
      </c>
      <c r="S427" s="263">
        <v>8843</v>
      </c>
      <c r="T427" s="263">
        <v>45562</v>
      </c>
      <c r="U427" s="263">
        <v>370766</v>
      </c>
      <c r="V427" s="263">
        <v>23939</v>
      </c>
      <c r="W427" s="263">
        <v>4870</v>
      </c>
      <c r="X427" s="263">
        <v>24268</v>
      </c>
      <c r="Y427" s="263">
        <v>27388</v>
      </c>
      <c r="Z427" s="263">
        <v>1463013</v>
      </c>
      <c r="AA427" s="263">
        <v>12173</v>
      </c>
      <c r="AB427" s="263">
        <v>35256</v>
      </c>
      <c r="AC427" s="263">
        <v>396483</v>
      </c>
      <c r="AD427" s="263">
        <v>7153</v>
      </c>
      <c r="AF427" s="262">
        <f t="shared" si="108"/>
        <v>1463013</v>
      </c>
      <c r="AG427" s="262">
        <f t="shared" si="109"/>
        <v>3087</v>
      </c>
      <c r="AH427" s="199">
        <f t="shared" si="110"/>
        <v>2469.6</v>
      </c>
      <c r="AI427" s="209">
        <f t="shared" si="103"/>
        <v>0.20000000000000007</v>
      </c>
      <c r="AJ427" s="199">
        <f t="shared" si="111"/>
        <v>2315.25</v>
      </c>
      <c r="AK427" s="209">
        <f t="shared" si="104"/>
        <v>0.25</v>
      </c>
      <c r="AM427" s="210" t="b">
        <f t="shared" si="112"/>
        <v>0</v>
      </c>
      <c r="AN427" s="210" t="b">
        <f t="shared" si="119"/>
        <v>0</v>
      </c>
      <c r="AO427" s="211">
        <f t="shared" si="113"/>
        <v>62</v>
      </c>
      <c r="AP427" s="222">
        <f t="shared" si="114"/>
        <v>74648</v>
      </c>
      <c r="AQ427" s="178">
        <v>398</v>
      </c>
      <c r="AR427" s="212">
        <v>0</v>
      </c>
      <c r="AS427" s="203">
        <f t="shared" si="105"/>
        <v>0</v>
      </c>
      <c r="AT427" s="178">
        <v>398</v>
      </c>
      <c r="AU427" s="217">
        <f t="shared" si="106"/>
        <v>2469.6</v>
      </c>
      <c r="AV427" s="217">
        <f t="shared" si="115"/>
        <v>0</v>
      </c>
      <c r="AW427" s="213">
        <f t="shared" si="107"/>
        <v>0</v>
      </c>
      <c r="AY427" s="179"/>
      <c r="AZ427" s="214"/>
      <c r="BA427" s="232">
        <v>28487</v>
      </c>
      <c r="BB427" s="266">
        <f t="shared" si="116"/>
        <v>28487</v>
      </c>
      <c r="BC427" s="215">
        <f t="shared" si="117"/>
        <v>5412.53</v>
      </c>
      <c r="BD427" s="215">
        <f t="shared" si="118"/>
        <v>0</v>
      </c>
    </row>
    <row r="428" spans="1:56" s="181" customFormat="1" ht="18.75" customHeight="1">
      <c r="A428" s="178">
        <v>399</v>
      </c>
      <c r="B428" s="179" t="s">
        <v>314</v>
      </c>
      <c r="C428" s="178" t="s">
        <v>369</v>
      </c>
      <c r="D428" s="263">
        <v>14610</v>
      </c>
      <c r="E428" s="263">
        <v>98262</v>
      </c>
      <c r="F428" s="263">
        <v>69912</v>
      </c>
      <c r="G428" s="263">
        <v>687942</v>
      </c>
      <c r="H428" s="263">
        <v>16698</v>
      </c>
      <c r="I428" s="263">
        <v>7077341</v>
      </c>
      <c r="J428" s="263">
        <v>113530</v>
      </c>
      <c r="K428" s="263">
        <v>525037</v>
      </c>
      <c r="L428" s="263">
        <v>21977</v>
      </c>
      <c r="M428" s="263">
        <v>37045</v>
      </c>
      <c r="N428" s="263">
        <v>72496</v>
      </c>
      <c r="O428" s="263">
        <v>34592</v>
      </c>
      <c r="P428" s="263">
        <v>4868129</v>
      </c>
      <c r="Q428" s="263">
        <v>6989192</v>
      </c>
      <c r="R428" s="263">
        <v>77871</v>
      </c>
      <c r="S428" s="263">
        <v>209373</v>
      </c>
      <c r="T428" s="263">
        <v>182245</v>
      </c>
      <c r="U428" s="263">
        <v>4449187</v>
      </c>
      <c r="V428" s="263">
        <v>4480926</v>
      </c>
      <c r="W428" s="263">
        <v>116911</v>
      </c>
      <c r="X428" s="263">
        <v>193443</v>
      </c>
      <c r="Y428" s="263">
        <v>532536</v>
      </c>
      <c r="Z428" s="263">
        <v>8778082</v>
      </c>
      <c r="AA428" s="263">
        <v>83684</v>
      </c>
      <c r="AB428" s="263">
        <v>7169209</v>
      </c>
      <c r="AC428" s="263">
        <v>11403863</v>
      </c>
      <c r="AD428" s="263">
        <v>28609</v>
      </c>
      <c r="AF428" s="262">
        <f t="shared" si="108"/>
        <v>11403863</v>
      </c>
      <c r="AG428" s="262">
        <f t="shared" si="109"/>
        <v>14610</v>
      </c>
      <c r="AH428" s="199">
        <f t="shared" si="110"/>
        <v>11688</v>
      </c>
      <c r="AI428" s="209">
        <f t="shared" si="103"/>
        <v>0.68449183425563498</v>
      </c>
      <c r="AJ428" s="199">
        <f t="shared" si="111"/>
        <v>10957.5</v>
      </c>
      <c r="AK428" s="209">
        <f t="shared" si="104"/>
        <v>0.70421109461465781</v>
      </c>
      <c r="AM428" s="210" t="b">
        <f t="shared" si="112"/>
        <v>0</v>
      </c>
      <c r="AN428" s="210" t="b">
        <f t="shared" si="119"/>
        <v>0</v>
      </c>
      <c r="AO428" s="211">
        <f t="shared" si="113"/>
        <v>62</v>
      </c>
      <c r="AP428" s="222">
        <f t="shared" si="114"/>
        <v>74648</v>
      </c>
      <c r="AQ428" s="178">
        <v>399</v>
      </c>
      <c r="AR428" s="212">
        <v>0</v>
      </c>
      <c r="AS428" s="203">
        <f t="shared" si="105"/>
        <v>0</v>
      </c>
      <c r="AT428" s="178">
        <v>399</v>
      </c>
      <c r="AU428" s="217">
        <f t="shared" si="106"/>
        <v>11688</v>
      </c>
      <c r="AV428" s="217">
        <f t="shared" si="115"/>
        <v>0</v>
      </c>
      <c r="AW428" s="213">
        <f t="shared" si="107"/>
        <v>0</v>
      </c>
      <c r="AY428" s="179"/>
      <c r="AZ428" s="214"/>
      <c r="BA428" s="232">
        <v>28487</v>
      </c>
      <c r="BB428" s="266">
        <f t="shared" si="116"/>
        <v>28487</v>
      </c>
      <c r="BC428" s="215">
        <f t="shared" si="117"/>
        <v>5412.53</v>
      </c>
      <c r="BD428" s="215">
        <f t="shared" si="118"/>
        <v>0</v>
      </c>
    </row>
    <row r="429" spans="1:56" s="181" customFormat="1" ht="18.75" customHeight="1">
      <c r="A429" s="178">
        <v>400</v>
      </c>
      <c r="B429" s="179" t="s">
        <v>315</v>
      </c>
      <c r="C429" s="178" t="s">
        <v>369</v>
      </c>
      <c r="D429" s="263">
        <v>4320</v>
      </c>
      <c r="E429" s="263">
        <v>92448</v>
      </c>
      <c r="F429" s="263">
        <v>100353</v>
      </c>
      <c r="G429" s="263">
        <v>170340</v>
      </c>
      <c r="H429" s="263">
        <v>4936</v>
      </c>
      <c r="I429" s="263">
        <v>1628415</v>
      </c>
      <c r="J429" s="263">
        <v>129526</v>
      </c>
      <c r="K429" s="263">
        <v>2999982</v>
      </c>
      <c r="L429" s="263">
        <v>83229</v>
      </c>
      <c r="M429" s="263">
        <v>109173</v>
      </c>
      <c r="N429" s="263">
        <v>79655</v>
      </c>
      <c r="O429" s="263">
        <v>119122</v>
      </c>
      <c r="P429" s="263">
        <v>1122189</v>
      </c>
      <c r="Q429" s="263">
        <v>1608132</v>
      </c>
      <c r="R429" s="263">
        <v>148299</v>
      </c>
      <c r="S429" s="263">
        <v>92072</v>
      </c>
      <c r="T429" s="263">
        <v>174677</v>
      </c>
      <c r="U429" s="263">
        <v>1160658</v>
      </c>
      <c r="V429" s="263">
        <v>1031008</v>
      </c>
      <c r="W429" s="263">
        <v>102607</v>
      </c>
      <c r="X429" s="263">
        <v>195068</v>
      </c>
      <c r="Y429" s="263">
        <v>545704</v>
      </c>
      <c r="Z429" s="263">
        <v>165808</v>
      </c>
      <c r="AA429" s="263">
        <v>128531</v>
      </c>
      <c r="AB429" s="263">
        <v>1651683</v>
      </c>
      <c r="AC429" s="263">
        <v>1655925</v>
      </c>
      <c r="AD429" s="263">
        <v>84182</v>
      </c>
      <c r="AF429" s="262">
        <f t="shared" si="108"/>
        <v>2999982</v>
      </c>
      <c r="AG429" s="262">
        <f t="shared" si="109"/>
        <v>4320</v>
      </c>
      <c r="AH429" s="199">
        <f t="shared" si="110"/>
        <v>3456</v>
      </c>
      <c r="AI429" s="209">
        <f t="shared" si="103"/>
        <v>0.96834382127449092</v>
      </c>
      <c r="AJ429" s="199">
        <f t="shared" si="111"/>
        <v>3240</v>
      </c>
      <c r="AK429" s="209">
        <f t="shared" si="104"/>
        <v>0.97032233244483523</v>
      </c>
      <c r="AM429" s="210" t="b">
        <f t="shared" si="112"/>
        <v>0</v>
      </c>
      <c r="AN429" s="210" t="b">
        <f t="shared" si="119"/>
        <v>0</v>
      </c>
      <c r="AO429" s="211">
        <f t="shared" si="113"/>
        <v>62</v>
      </c>
      <c r="AP429" s="222">
        <f t="shared" si="114"/>
        <v>74648</v>
      </c>
      <c r="AQ429" s="178">
        <v>400</v>
      </c>
      <c r="AR429" s="212">
        <v>0</v>
      </c>
      <c r="AS429" s="203">
        <f t="shared" si="105"/>
        <v>0</v>
      </c>
      <c r="AT429" s="178">
        <v>400</v>
      </c>
      <c r="AU429" s="217">
        <f t="shared" si="106"/>
        <v>3456</v>
      </c>
      <c r="AV429" s="217">
        <f t="shared" si="115"/>
        <v>0</v>
      </c>
      <c r="AW429" s="213">
        <f t="shared" si="107"/>
        <v>0</v>
      </c>
      <c r="AY429" s="179"/>
      <c r="AZ429" s="214"/>
      <c r="BA429" s="232">
        <v>83950</v>
      </c>
      <c r="BB429" s="266">
        <f t="shared" si="116"/>
        <v>83950</v>
      </c>
      <c r="BC429" s="215">
        <f t="shared" si="117"/>
        <v>15950.5</v>
      </c>
      <c r="BD429" s="215">
        <f t="shared" si="118"/>
        <v>0</v>
      </c>
    </row>
    <row r="430" spans="1:56" s="181" customFormat="1" ht="18.75" customHeight="1">
      <c r="A430" s="178">
        <v>401</v>
      </c>
      <c r="B430" s="179" t="s">
        <v>316</v>
      </c>
      <c r="C430" s="178" t="s">
        <v>369</v>
      </c>
      <c r="D430" s="263">
        <v>91664</v>
      </c>
      <c r="E430" s="263">
        <v>91300</v>
      </c>
      <c r="F430" s="263">
        <v>4062064</v>
      </c>
      <c r="G430" s="263">
        <v>8674045</v>
      </c>
      <c r="H430" s="263">
        <v>104759</v>
      </c>
      <c r="I430" s="263">
        <v>7240038</v>
      </c>
      <c r="J430" s="263">
        <v>4631055</v>
      </c>
      <c r="K430" s="263">
        <v>8885994</v>
      </c>
      <c r="L430" s="263">
        <v>198320</v>
      </c>
      <c r="M430" s="263">
        <v>37045</v>
      </c>
      <c r="N430" s="263">
        <v>1557836</v>
      </c>
      <c r="O430" s="263">
        <v>1734288</v>
      </c>
      <c r="P430" s="263">
        <v>4974246</v>
      </c>
      <c r="Q430" s="263">
        <v>7149865</v>
      </c>
      <c r="R430" s="263">
        <v>9675397</v>
      </c>
      <c r="S430" s="263">
        <v>92072</v>
      </c>
      <c r="T430" s="263">
        <v>5757771</v>
      </c>
      <c r="U430" s="263">
        <v>5803288</v>
      </c>
      <c r="V430" s="263">
        <v>4583935</v>
      </c>
      <c r="W430" s="263">
        <v>6190173</v>
      </c>
      <c r="X430" s="263">
        <v>3868858</v>
      </c>
      <c r="Y430" s="263">
        <v>1364992</v>
      </c>
      <c r="Z430" s="263">
        <v>2926028</v>
      </c>
      <c r="AA430" s="263">
        <v>3955988</v>
      </c>
      <c r="AB430" s="263">
        <v>7345888</v>
      </c>
      <c r="AC430" s="263">
        <v>7362357</v>
      </c>
      <c r="AD430" s="263">
        <v>1950685</v>
      </c>
      <c r="AF430" s="262">
        <f t="shared" si="108"/>
        <v>9675397</v>
      </c>
      <c r="AG430" s="262">
        <f t="shared" si="109"/>
        <v>37045</v>
      </c>
      <c r="AH430" s="199">
        <f t="shared" si="110"/>
        <v>29636</v>
      </c>
      <c r="AI430" s="209">
        <f t="shared" si="103"/>
        <v>0.19999999999999996</v>
      </c>
      <c r="AJ430" s="199">
        <f t="shared" si="111"/>
        <v>27783.75</v>
      </c>
      <c r="AK430" s="209">
        <f t="shared" si="104"/>
        <v>0.25</v>
      </c>
      <c r="AM430" s="210" t="b">
        <f t="shared" si="112"/>
        <v>0</v>
      </c>
      <c r="AN430" s="210" t="b">
        <f t="shared" si="119"/>
        <v>0</v>
      </c>
      <c r="AO430" s="211">
        <f t="shared" si="113"/>
        <v>62</v>
      </c>
      <c r="AP430" s="222">
        <f t="shared" si="114"/>
        <v>74648</v>
      </c>
      <c r="AQ430" s="178">
        <v>401</v>
      </c>
      <c r="AR430" s="212">
        <v>0</v>
      </c>
      <c r="AS430" s="203">
        <f t="shared" si="105"/>
        <v>0</v>
      </c>
      <c r="AT430" s="178">
        <v>401</v>
      </c>
      <c r="AU430" s="217">
        <f t="shared" si="106"/>
        <v>29636</v>
      </c>
      <c r="AV430" s="217">
        <f t="shared" si="115"/>
        <v>0</v>
      </c>
      <c r="AW430" s="213">
        <f t="shared" si="107"/>
        <v>0</v>
      </c>
      <c r="AY430" s="179"/>
      <c r="AZ430" s="214"/>
      <c r="BA430" s="232">
        <v>28487</v>
      </c>
      <c r="BB430" s="266">
        <f t="shared" si="116"/>
        <v>28487</v>
      </c>
      <c r="BC430" s="215">
        <f t="shared" si="117"/>
        <v>5412.53</v>
      </c>
      <c r="BD430" s="215">
        <f t="shared" si="118"/>
        <v>0</v>
      </c>
    </row>
    <row r="431" spans="1:56" s="181" customFormat="1" ht="18.75" customHeight="1">
      <c r="A431" s="178">
        <v>402</v>
      </c>
      <c r="B431" s="179" t="s">
        <v>317</v>
      </c>
      <c r="C431" s="178" t="s">
        <v>425</v>
      </c>
      <c r="D431" s="263">
        <v>147285</v>
      </c>
      <c r="E431" s="263">
        <v>170360</v>
      </c>
      <c r="F431" s="263">
        <v>63504</v>
      </c>
      <c r="G431" s="263">
        <v>205634</v>
      </c>
      <c r="H431" s="263">
        <v>168326</v>
      </c>
      <c r="I431" s="263">
        <v>325762</v>
      </c>
      <c r="J431" s="263">
        <v>245786</v>
      </c>
      <c r="K431" s="263">
        <v>1345138</v>
      </c>
      <c r="L431" s="263">
        <v>329016</v>
      </c>
      <c r="M431" s="263">
        <v>36879</v>
      </c>
      <c r="N431" s="263">
        <v>118379</v>
      </c>
      <c r="O431" s="263">
        <v>120943</v>
      </c>
      <c r="P431" s="263">
        <v>488140</v>
      </c>
      <c r="Q431" s="263">
        <v>321706</v>
      </c>
      <c r="R431" s="263">
        <v>204815</v>
      </c>
      <c r="S431" s="263">
        <v>110408</v>
      </c>
      <c r="T431" s="263">
        <v>220199</v>
      </c>
      <c r="U431" s="263">
        <v>323479</v>
      </c>
      <c r="V431" s="263">
        <v>223441</v>
      </c>
      <c r="W431" s="263">
        <v>100778</v>
      </c>
      <c r="X431" s="263">
        <v>241804</v>
      </c>
      <c r="Y431" s="263">
        <v>192019</v>
      </c>
      <c r="Z431" s="263">
        <v>1118393</v>
      </c>
      <c r="AA431" s="263">
        <v>144546</v>
      </c>
      <c r="AB431" s="263">
        <v>330953</v>
      </c>
      <c r="AC431" s="263">
        <v>331267</v>
      </c>
      <c r="AD431" s="263">
        <v>486891</v>
      </c>
      <c r="AF431" s="262">
        <f t="shared" si="108"/>
        <v>1345138</v>
      </c>
      <c r="AG431" s="262">
        <f t="shared" si="109"/>
        <v>36879</v>
      </c>
      <c r="AH431" s="199">
        <f t="shared" si="110"/>
        <v>29503.200000000001</v>
      </c>
      <c r="AI431" s="209">
        <f t="shared" si="103"/>
        <v>0.19999999999999996</v>
      </c>
      <c r="AJ431" s="199">
        <f t="shared" si="111"/>
        <v>27659.25</v>
      </c>
      <c r="AK431" s="209">
        <f t="shared" si="104"/>
        <v>0.25</v>
      </c>
      <c r="AM431" s="210" t="b">
        <f t="shared" si="112"/>
        <v>0</v>
      </c>
      <c r="AN431" s="210" t="b">
        <f t="shared" si="119"/>
        <v>0</v>
      </c>
      <c r="AO431" s="211">
        <f t="shared" si="113"/>
        <v>62</v>
      </c>
      <c r="AP431" s="222">
        <f t="shared" si="114"/>
        <v>74648</v>
      </c>
      <c r="AQ431" s="178">
        <v>402</v>
      </c>
      <c r="AR431" s="212">
        <v>0</v>
      </c>
      <c r="AS431" s="203">
        <f t="shared" si="105"/>
        <v>0</v>
      </c>
      <c r="AT431" s="178">
        <v>402</v>
      </c>
      <c r="AU431" s="217">
        <f t="shared" si="106"/>
        <v>29503.200000000001</v>
      </c>
      <c r="AV431" s="217">
        <f t="shared" si="115"/>
        <v>0</v>
      </c>
      <c r="AW431" s="213">
        <f t="shared" si="107"/>
        <v>0</v>
      </c>
      <c r="AY431" s="179"/>
      <c r="AZ431" s="214"/>
      <c r="BA431" s="232">
        <v>680588</v>
      </c>
      <c r="BB431" s="266">
        <f t="shared" si="116"/>
        <v>680588</v>
      </c>
      <c r="BC431" s="215">
        <f t="shared" si="117"/>
        <v>129311.72</v>
      </c>
      <c r="BD431" s="215">
        <f t="shared" si="118"/>
        <v>0</v>
      </c>
    </row>
    <row r="432" spans="1:56" s="181" customFormat="1" ht="18.75" customHeight="1">
      <c r="A432" s="178">
        <v>403</v>
      </c>
      <c r="B432" s="179" t="s">
        <v>317</v>
      </c>
      <c r="C432" s="178" t="s">
        <v>369</v>
      </c>
      <c r="D432" s="263">
        <v>147285</v>
      </c>
      <c r="E432" s="263">
        <v>2044317</v>
      </c>
      <c r="F432" s="263">
        <v>3810234</v>
      </c>
      <c r="G432" s="263">
        <v>4935232</v>
      </c>
      <c r="H432" s="263">
        <v>168326</v>
      </c>
      <c r="I432" s="263">
        <v>8572785</v>
      </c>
      <c r="J432" s="263">
        <v>2730958</v>
      </c>
      <c r="K432" s="263">
        <v>8824526</v>
      </c>
      <c r="L432" s="263">
        <v>3251141</v>
      </c>
      <c r="M432" s="263">
        <v>885075</v>
      </c>
      <c r="N432" s="263">
        <v>1150652</v>
      </c>
      <c r="O432" s="263">
        <v>2221180</v>
      </c>
      <c r="P432" s="263">
        <v>5969095</v>
      </c>
      <c r="Q432" s="263">
        <v>8466012</v>
      </c>
      <c r="R432" s="263">
        <v>4915569</v>
      </c>
      <c r="S432" s="263">
        <v>2648250</v>
      </c>
      <c r="T432" s="263">
        <v>2642397</v>
      </c>
      <c r="U432" s="263">
        <v>5822632</v>
      </c>
      <c r="V432" s="263">
        <v>5427747</v>
      </c>
      <c r="W432" s="263">
        <v>2418719</v>
      </c>
      <c r="X432" s="263">
        <v>5803288</v>
      </c>
      <c r="Y432" s="263">
        <v>2267671</v>
      </c>
      <c r="Z432" s="263">
        <v>6710356</v>
      </c>
      <c r="AA432" s="263">
        <v>3195221</v>
      </c>
      <c r="AB432" s="263">
        <v>8677751</v>
      </c>
      <c r="AC432" s="263">
        <v>8717619</v>
      </c>
      <c r="AD432" s="263">
        <v>1947563</v>
      </c>
      <c r="AF432" s="262">
        <f t="shared" si="108"/>
        <v>8824526</v>
      </c>
      <c r="AG432" s="262">
        <f t="shared" si="109"/>
        <v>147285</v>
      </c>
      <c r="AH432" s="199">
        <f t="shared" si="110"/>
        <v>117828</v>
      </c>
      <c r="AI432" s="209">
        <f t="shared" si="103"/>
        <v>0.86687229895771545</v>
      </c>
      <c r="AJ432" s="199">
        <f t="shared" si="111"/>
        <v>110463.75</v>
      </c>
      <c r="AK432" s="209">
        <f t="shared" si="104"/>
        <v>0.87519278027285818</v>
      </c>
      <c r="AM432" s="210" t="b">
        <f t="shared" si="112"/>
        <v>0</v>
      </c>
      <c r="AN432" s="210" t="b">
        <f t="shared" si="119"/>
        <v>0</v>
      </c>
      <c r="AO432" s="211">
        <f t="shared" si="113"/>
        <v>62</v>
      </c>
      <c r="AP432" s="222">
        <f t="shared" si="114"/>
        <v>74648</v>
      </c>
      <c r="AQ432" s="178">
        <v>403</v>
      </c>
      <c r="AR432" s="212">
        <v>0</v>
      </c>
      <c r="AS432" s="203">
        <f t="shared" si="105"/>
        <v>0</v>
      </c>
      <c r="AT432" s="178">
        <v>403</v>
      </c>
      <c r="AU432" s="217">
        <f t="shared" si="106"/>
        <v>117828</v>
      </c>
      <c r="AV432" s="217">
        <f t="shared" si="115"/>
        <v>0</v>
      </c>
      <c r="AW432" s="213">
        <f t="shared" si="107"/>
        <v>0</v>
      </c>
      <c r="AY432" s="179"/>
      <c r="AZ432" s="214"/>
      <c r="BA432" s="232">
        <v>680588</v>
      </c>
      <c r="BB432" s="266">
        <f t="shared" si="116"/>
        <v>680588</v>
      </c>
      <c r="BC432" s="215">
        <f t="shared" si="117"/>
        <v>129311.72</v>
      </c>
      <c r="BD432" s="215">
        <f t="shared" si="118"/>
        <v>0</v>
      </c>
    </row>
    <row r="433" spans="1:57" s="181" customFormat="1" ht="18.75" customHeight="1">
      <c r="A433" s="178">
        <v>404</v>
      </c>
      <c r="B433" s="179" t="s">
        <v>318</v>
      </c>
      <c r="C433" s="178" t="s">
        <v>425</v>
      </c>
      <c r="D433" s="263">
        <v>87315</v>
      </c>
      <c r="E433" s="263">
        <v>269737</v>
      </c>
      <c r="F433" s="263">
        <v>52791</v>
      </c>
      <c r="G433" s="263">
        <v>200960</v>
      </c>
      <c r="H433" s="263">
        <v>99790</v>
      </c>
      <c r="I433" s="263">
        <v>279226</v>
      </c>
      <c r="J433" s="263">
        <v>230181</v>
      </c>
      <c r="K433" s="263">
        <v>707967</v>
      </c>
      <c r="L433" s="263">
        <v>253589</v>
      </c>
      <c r="M433" s="263">
        <v>29594</v>
      </c>
      <c r="N433" s="263">
        <v>134498</v>
      </c>
      <c r="O433" s="263">
        <v>126665</v>
      </c>
      <c r="P433" s="263">
        <v>258662</v>
      </c>
      <c r="Q433" s="263">
        <v>275748</v>
      </c>
      <c r="R433" s="263">
        <v>90902</v>
      </c>
      <c r="S433" s="263">
        <v>174651</v>
      </c>
      <c r="T433" s="263">
        <v>332917</v>
      </c>
      <c r="U433" s="263">
        <v>322404</v>
      </c>
      <c r="V433" s="263">
        <v>191521</v>
      </c>
      <c r="W433" s="263">
        <v>94549</v>
      </c>
      <c r="X433" s="263">
        <v>219256</v>
      </c>
      <c r="Y433" s="263">
        <v>174262</v>
      </c>
      <c r="Z433" s="263">
        <v>682740</v>
      </c>
      <c r="AA433" s="263">
        <v>124765</v>
      </c>
      <c r="AB433" s="263">
        <v>282421</v>
      </c>
      <c r="AC433" s="263">
        <v>283942</v>
      </c>
      <c r="AD433" s="263">
        <v>219778</v>
      </c>
      <c r="AF433" s="262">
        <f t="shared" si="108"/>
        <v>707967</v>
      </c>
      <c r="AG433" s="262">
        <f t="shared" si="109"/>
        <v>29594</v>
      </c>
      <c r="AH433" s="199">
        <f t="shared" si="110"/>
        <v>23675.200000000001</v>
      </c>
      <c r="AI433" s="209">
        <f t="shared" si="103"/>
        <v>0.19999999999999996</v>
      </c>
      <c r="AJ433" s="199">
        <f t="shared" si="111"/>
        <v>22195.5</v>
      </c>
      <c r="AK433" s="209">
        <f t="shared" si="104"/>
        <v>0.25</v>
      </c>
      <c r="AM433" s="210" t="b">
        <f t="shared" si="112"/>
        <v>0</v>
      </c>
      <c r="AN433" s="210" t="b">
        <f t="shared" si="119"/>
        <v>0</v>
      </c>
      <c r="AO433" s="211">
        <f t="shared" si="113"/>
        <v>62</v>
      </c>
      <c r="AP433" s="222">
        <f t="shared" si="114"/>
        <v>74648</v>
      </c>
      <c r="AQ433" s="178">
        <v>404</v>
      </c>
      <c r="AR433" s="212">
        <v>0</v>
      </c>
      <c r="AS433" s="203">
        <f t="shared" si="105"/>
        <v>0</v>
      </c>
      <c r="AT433" s="178">
        <v>404</v>
      </c>
      <c r="AU433" s="217">
        <f t="shared" si="106"/>
        <v>23675.200000000001</v>
      </c>
      <c r="AV433" s="217">
        <f t="shared" si="115"/>
        <v>0</v>
      </c>
      <c r="AW433" s="213">
        <f t="shared" si="107"/>
        <v>0</v>
      </c>
      <c r="AY433" s="179"/>
      <c r="AZ433" s="214"/>
      <c r="BA433" s="232">
        <v>1100000</v>
      </c>
      <c r="BB433" s="266">
        <f t="shared" si="116"/>
        <v>1100000</v>
      </c>
      <c r="BC433" s="215">
        <f t="shared" si="117"/>
        <v>209000</v>
      </c>
      <c r="BD433" s="215">
        <f t="shared" si="118"/>
        <v>0</v>
      </c>
    </row>
    <row r="434" spans="1:57" s="181" customFormat="1" ht="18.75" customHeight="1">
      <c r="A434" s="178">
        <v>405</v>
      </c>
      <c r="B434" s="179" t="s">
        <v>318</v>
      </c>
      <c r="C434" s="178" t="s">
        <v>369</v>
      </c>
      <c r="D434" s="263">
        <v>87315</v>
      </c>
      <c r="E434" s="263">
        <v>3236837</v>
      </c>
      <c r="F434" s="263">
        <v>1267019</v>
      </c>
      <c r="G434" s="263">
        <v>3215379</v>
      </c>
      <c r="H434" s="263">
        <v>99790</v>
      </c>
      <c r="I434" s="263">
        <v>5233387</v>
      </c>
      <c r="J434" s="263">
        <v>2861004</v>
      </c>
      <c r="K434" s="263">
        <v>4644487</v>
      </c>
      <c r="L434" s="263">
        <v>2593111</v>
      </c>
      <c r="M434" s="263">
        <v>710224</v>
      </c>
      <c r="N434" s="263">
        <v>1307329</v>
      </c>
      <c r="O434" s="263">
        <v>1048688</v>
      </c>
      <c r="P434" s="263">
        <v>2586608</v>
      </c>
      <c r="Q434" s="263">
        <v>5168206</v>
      </c>
      <c r="R434" s="263">
        <v>2181646</v>
      </c>
      <c r="S434" s="263">
        <v>4190071</v>
      </c>
      <c r="T434" s="263">
        <v>3121096</v>
      </c>
      <c r="U434" s="263">
        <v>3868858</v>
      </c>
      <c r="V434" s="263">
        <v>3313450</v>
      </c>
      <c r="W434" s="263">
        <v>2269167</v>
      </c>
      <c r="X434" s="263">
        <v>4179422</v>
      </c>
      <c r="Y434" s="263">
        <v>2037814</v>
      </c>
      <c r="Z434" s="263">
        <v>4096438</v>
      </c>
      <c r="AA434" s="263">
        <v>3271299</v>
      </c>
      <c r="AB434" s="263">
        <v>5312910</v>
      </c>
      <c r="AC434" s="263">
        <v>5321802</v>
      </c>
      <c r="AD434" s="263">
        <v>879108</v>
      </c>
      <c r="AF434" s="262">
        <f t="shared" si="108"/>
        <v>5321802</v>
      </c>
      <c r="AG434" s="262">
        <f t="shared" si="109"/>
        <v>87315</v>
      </c>
      <c r="AH434" s="199">
        <f t="shared" si="110"/>
        <v>69852</v>
      </c>
      <c r="AI434" s="209">
        <f t="shared" si="103"/>
        <v>0.90164793079366512</v>
      </c>
      <c r="AJ434" s="199">
        <f t="shared" si="111"/>
        <v>65486.25</v>
      </c>
      <c r="AK434" s="209">
        <f t="shared" si="104"/>
        <v>0.90779493511906106</v>
      </c>
      <c r="AM434" s="210" t="b">
        <f t="shared" si="112"/>
        <v>0</v>
      </c>
      <c r="AN434" s="210" t="b">
        <f t="shared" si="119"/>
        <v>0</v>
      </c>
      <c r="AO434" s="211">
        <f t="shared" si="113"/>
        <v>62</v>
      </c>
      <c r="AP434" s="222">
        <f t="shared" si="114"/>
        <v>74648</v>
      </c>
      <c r="AQ434" s="178">
        <v>405</v>
      </c>
      <c r="AR434" s="212">
        <v>0</v>
      </c>
      <c r="AS434" s="203">
        <f t="shared" si="105"/>
        <v>0</v>
      </c>
      <c r="AT434" s="178">
        <v>405</v>
      </c>
      <c r="AU434" s="217">
        <f t="shared" si="106"/>
        <v>69852</v>
      </c>
      <c r="AV434" s="217">
        <f t="shared" si="115"/>
        <v>0</v>
      </c>
      <c r="AW434" s="213">
        <f t="shared" si="107"/>
        <v>0</v>
      </c>
      <c r="AY434" s="179"/>
      <c r="AZ434" s="214"/>
      <c r="BA434" s="232">
        <v>1100000</v>
      </c>
      <c r="BB434" s="266">
        <f t="shared" si="116"/>
        <v>1100000</v>
      </c>
      <c r="BC434" s="215">
        <f t="shared" si="117"/>
        <v>209000</v>
      </c>
      <c r="BD434" s="215">
        <f t="shared" si="118"/>
        <v>0</v>
      </c>
    </row>
    <row r="435" spans="1:57" s="181" customFormat="1" ht="18.75" customHeight="1">
      <c r="A435" s="178">
        <v>406</v>
      </c>
      <c r="B435" s="179" t="s">
        <v>319</v>
      </c>
      <c r="C435" s="178" t="s">
        <v>425</v>
      </c>
      <c r="D435" s="263">
        <v>75732</v>
      </c>
      <c r="E435" s="263">
        <v>170360</v>
      </c>
      <c r="F435" s="263">
        <v>39039</v>
      </c>
      <c r="G435" s="263">
        <v>219692</v>
      </c>
      <c r="H435" s="263">
        <v>86552</v>
      </c>
      <c r="I435" s="263">
        <v>330883</v>
      </c>
      <c r="J435" s="263">
        <v>193768</v>
      </c>
      <c r="K435" s="263">
        <v>551676</v>
      </c>
      <c r="L435" s="263">
        <v>406393</v>
      </c>
      <c r="M435" s="263">
        <v>19804</v>
      </c>
      <c r="N435" s="263">
        <v>117742</v>
      </c>
      <c r="O435" s="263">
        <v>124844</v>
      </c>
      <c r="P435" s="263">
        <v>160503</v>
      </c>
      <c r="Q435" s="263">
        <v>160853</v>
      </c>
      <c r="R435" s="263">
        <v>134272</v>
      </c>
      <c r="S435" s="263">
        <v>98705</v>
      </c>
      <c r="T435" s="263">
        <v>455159</v>
      </c>
      <c r="U435" s="263">
        <v>169262</v>
      </c>
      <c r="V435" s="263">
        <v>111720</v>
      </c>
      <c r="W435" s="263">
        <v>61765</v>
      </c>
      <c r="X435" s="263">
        <v>201503</v>
      </c>
      <c r="Y435" s="263">
        <v>134110</v>
      </c>
      <c r="Z435" s="263">
        <v>292602</v>
      </c>
      <c r="AA435" s="263">
        <v>123245</v>
      </c>
      <c r="AB435" s="263">
        <v>164417</v>
      </c>
      <c r="AC435" s="263">
        <v>165632</v>
      </c>
      <c r="AD435" s="263">
        <v>215811</v>
      </c>
      <c r="AF435" s="262">
        <f t="shared" si="108"/>
        <v>551676</v>
      </c>
      <c r="AG435" s="262">
        <f t="shared" si="109"/>
        <v>19804</v>
      </c>
      <c r="AH435" s="199">
        <f t="shared" si="110"/>
        <v>15843.2</v>
      </c>
      <c r="AI435" s="209">
        <f t="shared" si="103"/>
        <v>0.19999999999999996</v>
      </c>
      <c r="AJ435" s="199">
        <f t="shared" si="111"/>
        <v>14853</v>
      </c>
      <c r="AK435" s="209">
        <f t="shared" si="104"/>
        <v>0.25</v>
      </c>
      <c r="AM435" s="210" t="b">
        <f t="shared" si="112"/>
        <v>0</v>
      </c>
      <c r="AN435" s="210" t="b">
        <f t="shared" si="119"/>
        <v>0</v>
      </c>
      <c r="AO435" s="211">
        <f t="shared" si="113"/>
        <v>62</v>
      </c>
      <c r="AP435" s="222">
        <f t="shared" si="114"/>
        <v>74648</v>
      </c>
      <c r="AQ435" s="178">
        <v>406</v>
      </c>
      <c r="AR435" s="212">
        <v>0</v>
      </c>
      <c r="AS435" s="203">
        <f t="shared" si="105"/>
        <v>0</v>
      </c>
      <c r="AT435" s="178">
        <v>406</v>
      </c>
      <c r="AU435" s="217">
        <f t="shared" si="106"/>
        <v>15843.2</v>
      </c>
      <c r="AV435" s="217">
        <f t="shared" si="115"/>
        <v>0</v>
      </c>
      <c r="AW435" s="213">
        <f t="shared" si="107"/>
        <v>0</v>
      </c>
      <c r="AY435" s="179"/>
      <c r="AZ435" s="214"/>
      <c r="BA435" s="232">
        <v>440000</v>
      </c>
      <c r="BB435" s="266">
        <f t="shared" si="116"/>
        <v>440000</v>
      </c>
      <c r="BC435" s="215">
        <f t="shared" si="117"/>
        <v>83600</v>
      </c>
      <c r="BD435" s="215">
        <f t="shared" si="118"/>
        <v>0</v>
      </c>
    </row>
    <row r="436" spans="1:57" s="181" customFormat="1" ht="18.75" customHeight="1">
      <c r="A436" s="178">
        <v>407</v>
      </c>
      <c r="B436" s="179" t="s">
        <v>319</v>
      </c>
      <c r="C436" s="178" t="s">
        <v>369</v>
      </c>
      <c r="D436" s="263">
        <v>75732</v>
      </c>
      <c r="E436" s="263">
        <v>2044317</v>
      </c>
      <c r="F436" s="263">
        <v>1405388</v>
      </c>
      <c r="G436" s="263">
        <v>2196926</v>
      </c>
      <c r="H436" s="263">
        <v>86552</v>
      </c>
      <c r="I436" s="263">
        <v>2931868</v>
      </c>
      <c r="J436" s="263">
        <v>1934429</v>
      </c>
      <c r="K436" s="263">
        <v>3619170</v>
      </c>
      <c r="L436" s="263">
        <v>4876712</v>
      </c>
      <c r="M436" s="263">
        <v>475268</v>
      </c>
      <c r="N436" s="263">
        <v>1144455</v>
      </c>
      <c r="O436" s="263">
        <v>2897417</v>
      </c>
      <c r="P436" s="263">
        <v>2188669</v>
      </c>
      <c r="Q436" s="263">
        <v>2895352</v>
      </c>
      <c r="R436" s="263">
        <v>3222532</v>
      </c>
      <c r="S436" s="263">
        <v>2367482</v>
      </c>
      <c r="T436" s="263">
        <v>2730958</v>
      </c>
      <c r="U436" s="263">
        <v>2031150</v>
      </c>
      <c r="V436" s="263">
        <v>1856274</v>
      </c>
      <c r="W436" s="263">
        <v>1482390</v>
      </c>
      <c r="X436" s="263">
        <v>4836072</v>
      </c>
      <c r="Y436" s="263">
        <v>1460413</v>
      </c>
      <c r="Z436" s="263">
        <v>1755617</v>
      </c>
      <c r="AA436" s="263">
        <v>2875700</v>
      </c>
      <c r="AB436" s="263">
        <v>2961516</v>
      </c>
      <c r="AC436" s="263">
        <v>2981403</v>
      </c>
      <c r="AD436" s="263">
        <v>863244</v>
      </c>
      <c r="AF436" s="262">
        <f t="shared" si="108"/>
        <v>4876712</v>
      </c>
      <c r="AG436" s="262">
        <f t="shared" si="109"/>
        <v>75732</v>
      </c>
      <c r="AH436" s="199">
        <f t="shared" si="110"/>
        <v>60585.599999999999</v>
      </c>
      <c r="AI436" s="209">
        <f t="shared" si="103"/>
        <v>0.87252329212149782</v>
      </c>
      <c r="AJ436" s="199">
        <f t="shared" si="111"/>
        <v>56799</v>
      </c>
      <c r="AK436" s="209">
        <f t="shared" si="104"/>
        <v>0.88049058636390409</v>
      </c>
      <c r="AM436" s="210" t="b">
        <f t="shared" si="112"/>
        <v>0</v>
      </c>
      <c r="AN436" s="210" t="b">
        <f t="shared" si="119"/>
        <v>0</v>
      </c>
      <c r="AO436" s="211">
        <f t="shared" si="113"/>
        <v>62</v>
      </c>
      <c r="AP436" s="222">
        <f t="shared" si="114"/>
        <v>74648</v>
      </c>
      <c r="AQ436" s="178">
        <v>407</v>
      </c>
      <c r="AR436" s="212">
        <v>0</v>
      </c>
      <c r="AS436" s="203">
        <f t="shared" si="105"/>
        <v>0</v>
      </c>
      <c r="AT436" s="178">
        <v>407</v>
      </c>
      <c r="AU436" s="217">
        <f t="shared" si="106"/>
        <v>60585.599999999999</v>
      </c>
      <c r="AV436" s="217">
        <f t="shared" si="115"/>
        <v>0</v>
      </c>
      <c r="AW436" s="213">
        <f t="shared" si="107"/>
        <v>0</v>
      </c>
      <c r="AY436" s="179"/>
      <c r="AZ436" s="214"/>
      <c r="BA436" s="232">
        <v>440000</v>
      </c>
      <c r="BB436" s="266">
        <f t="shared" si="116"/>
        <v>440000</v>
      </c>
      <c r="BC436" s="215">
        <f t="shared" si="117"/>
        <v>83600</v>
      </c>
      <c r="BD436" s="215">
        <f t="shared" si="118"/>
        <v>0</v>
      </c>
    </row>
    <row r="438" spans="1:57">
      <c r="AV438" s="21">
        <f>SUM(AV29:AV436)</f>
        <v>4580169.5</v>
      </c>
      <c r="BD438" s="22">
        <f>SUM(BD29:BD436)</f>
        <v>13482582.9</v>
      </c>
    </row>
    <row r="440" spans="1:57">
      <c r="BC440" s="17" t="s">
        <v>768</v>
      </c>
      <c r="BD440" s="267">
        <f>SUM(BD30:BD276)</f>
        <v>8467922.9000000004</v>
      </c>
      <c r="BE440" s="268">
        <f>+BD440*15%</f>
        <v>1270188.4350000001</v>
      </c>
    </row>
    <row r="441" spans="1:57">
      <c r="AE441" s="23"/>
      <c r="AF441" s="23"/>
      <c r="BC441" s="17" t="s">
        <v>802</v>
      </c>
      <c r="BD441" s="267">
        <f>SUM(BD277:BD436)</f>
        <v>5014660</v>
      </c>
      <c r="BE441" s="268">
        <f>+BD441*5%</f>
        <v>250733</v>
      </c>
    </row>
    <row r="442" spans="1:57">
      <c r="BD442" s="267">
        <f>SUM(BD440:BD441)</f>
        <v>13482582.9</v>
      </c>
      <c r="BE442" s="269">
        <f>SUM(BE440:BE441)</f>
        <v>1520921.4350000001</v>
      </c>
    </row>
  </sheetData>
  <autoFilter ref="A29:BD436" xr:uid="{00000000-0009-0000-0000-000000000000}">
    <filterColumn colId="0" showButton="0"/>
  </autoFilter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conditionalFormatting sqref="AS30:AS436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O307"/>
  <sheetViews>
    <sheetView zoomScale="90" zoomScaleNormal="90" zoomScalePageLayoutView="125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C2" sqref="C2"/>
    </sheetView>
  </sheetViews>
  <sheetFormatPr baseColWidth="10" defaultColWidth="11.42578125" defaultRowHeight="21.75"/>
  <cols>
    <col min="1" max="1" width="43" style="26" customWidth="1"/>
    <col min="2" max="2" width="23.5703125" style="39" hidden="1" customWidth="1"/>
    <col min="3" max="3" width="17.5703125" style="39" customWidth="1"/>
    <col min="4" max="4" width="14.5703125" style="26" customWidth="1"/>
    <col min="5" max="13" width="19.42578125" style="39" customWidth="1"/>
    <col min="14" max="16384" width="11.42578125" style="26"/>
  </cols>
  <sheetData>
    <row r="1" spans="1:15" ht="43.5" customHeight="1">
      <c r="A1" s="42" t="s">
        <v>787</v>
      </c>
      <c r="B1" s="43" t="s">
        <v>753</v>
      </c>
      <c r="C1" s="43" t="s">
        <v>778</v>
      </c>
      <c r="D1" s="43" t="s">
        <v>777</v>
      </c>
      <c r="E1" s="43" t="s">
        <v>780</v>
      </c>
      <c r="F1" s="43" t="s">
        <v>781</v>
      </c>
      <c r="G1" s="43" t="s">
        <v>782</v>
      </c>
      <c r="H1" s="43" t="s">
        <v>502</v>
      </c>
      <c r="I1" s="43" t="s">
        <v>338</v>
      </c>
      <c r="J1" s="43" t="s">
        <v>788</v>
      </c>
      <c r="K1" s="43" t="s">
        <v>789</v>
      </c>
      <c r="L1" s="43" t="s">
        <v>785</v>
      </c>
      <c r="M1" s="43" t="s">
        <v>786</v>
      </c>
    </row>
    <row r="2" spans="1:15" ht="30" customHeight="1">
      <c r="A2" s="44" t="s">
        <v>465</v>
      </c>
      <c r="B2" s="45">
        <f>38000</f>
        <v>38000</v>
      </c>
      <c r="C2" s="45">
        <f>B2*1.0928</f>
        <v>41526.400000000001</v>
      </c>
      <c r="D2" s="56">
        <v>1</v>
      </c>
      <c r="E2" s="46">
        <f t="shared" ref="E2:J2" si="0">+$C$2*$D$2</f>
        <v>41526.400000000001</v>
      </c>
      <c r="F2" s="46">
        <f t="shared" si="0"/>
        <v>41526.400000000001</v>
      </c>
      <c r="G2" s="46">
        <f t="shared" si="0"/>
        <v>41526.400000000001</v>
      </c>
      <c r="H2" s="46">
        <f t="shared" si="0"/>
        <v>41526.400000000001</v>
      </c>
      <c r="I2" s="46">
        <f t="shared" si="0"/>
        <v>41526.400000000001</v>
      </c>
      <c r="J2" s="46">
        <f t="shared" si="0"/>
        <v>41526.400000000001</v>
      </c>
      <c r="K2" s="46">
        <f>+F2</f>
        <v>41526.400000000001</v>
      </c>
      <c r="L2" s="46">
        <f>+K2</f>
        <v>41526.400000000001</v>
      </c>
      <c r="M2" s="46">
        <f>+L2</f>
        <v>41526.400000000001</v>
      </c>
      <c r="O2" s="47"/>
    </row>
    <row r="3" spans="1:15" ht="30" customHeight="1">
      <c r="A3" s="48" t="s">
        <v>466</v>
      </c>
      <c r="B3" s="45">
        <v>38000</v>
      </c>
      <c r="C3" s="45">
        <f t="shared" ref="C3:C15" si="1">B3*1.0928</f>
        <v>41526.400000000001</v>
      </c>
      <c r="D3" s="56">
        <v>0</v>
      </c>
      <c r="E3" s="46">
        <f>+$D$3*$C$3</f>
        <v>0</v>
      </c>
      <c r="F3" s="46">
        <f t="shared" ref="F3:M3" si="2">+$D$3*$C$3</f>
        <v>0</v>
      </c>
      <c r="G3" s="46">
        <f t="shared" si="2"/>
        <v>0</v>
      </c>
      <c r="H3" s="46">
        <f t="shared" si="2"/>
        <v>0</v>
      </c>
      <c r="I3" s="46">
        <f t="shared" si="2"/>
        <v>0</v>
      </c>
      <c r="J3" s="46">
        <f t="shared" si="2"/>
        <v>0</v>
      </c>
      <c r="K3" s="46">
        <f t="shared" si="2"/>
        <v>0</v>
      </c>
      <c r="L3" s="46">
        <f t="shared" si="2"/>
        <v>0</v>
      </c>
      <c r="M3" s="46">
        <f t="shared" si="2"/>
        <v>0</v>
      </c>
      <c r="O3" s="47"/>
    </row>
    <row r="4" spans="1:15" ht="30" customHeight="1">
      <c r="A4" s="48" t="s">
        <v>467</v>
      </c>
      <c r="B4" s="45">
        <v>38000</v>
      </c>
      <c r="C4" s="45">
        <f t="shared" si="1"/>
        <v>41526.400000000001</v>
      </c>
      <c r="D4" s="56">
        <v>0</v>
      </c>
      <c r="E4" s="46">
        <f t="shared" ref="E4:M4" si="3">+$D$4*$C$4</f>
        <v>0</v>
      </c>
      <c r="F4" s="46">
        <f t="shared" si="3"/>
        <v>0</v>
      </c>
      <c r="G4" s="46">
        <f t="shared" si="3"/>
        <v>0</v>
      </c>
      <c r="H4" s="46">
        <f t="shared" si="3"/>
        <v>0</v>
      </c>
      <c r="I4" s="46">
        <f t="shared" si="3"/>
        <v>0</v>
      </c>
      <c r="J4" s="46">
        <f t="shared" si="3"/>
        <v>0</v>
      </c>
      <c r="K4" s="46">
        <f t="shared" si="3"/>
        <v>0</v>
      </c>
      <c r="L4" s="46">
        <f t="shared" si="3"/>
        <v>0</v>
      </c>
      <c r="M4" s="46">
        <f t="shared" si="3"/>
        <v>0</v>
      </c>
      <c r="O4" s="47"/>
    </row>
    <row r="5" spans="1:15" ht="30" customHeight="1">
      <c r="A5" s="44" t="s">
        <v>468</v>
      </c>
      <c r="B5" s="45">
        <v>38000</v>
      </c>
      <c r="C5" s="45">
        <f t="shared" si="1"/>
        <v>41526.400000000001</v>
      </c>
      <c r="D5" s="56">
        <v>1</v>
      </c>
      <c r="E5" s="46">
        <f>+C5*D5</f>
        <v>41526.400000000001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O5" s="47"/>
    </row>
    <row r="6" spans="1:15" ht="30" customHeight="1">
      <c r="A6" s="48" t="s">
        <v>169</v>
      </c>
      <c r="B6" s="45">
        <v>15000</v>
      </c>
      <c r="C6" s="45">
        <f t="shared" si="1"/>
        <v>16392</v>
      </c>
      <c r="D6" s="56">
        <v>1</v>
      </c>
      <c r="E6" s="46">
        <f>+C6*D6</f>
        <v>16392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O6" s="47"/>
    </row>
    <row r="7" spans="1:15" ht="30" customHeight="1">
      <c r="A7" s="48" t="s">
        <v>170</v>
      </c>
      <c r="B7" s="45">
        <v>15000</v>
      </c>
      <c r="C7" s="45">
        <f t="shared" si="1"/>
        <v>16392</v>
      </c>
      <c r="D7" s="56">
        <v>1</v>
      </c>
      <c r="E7" s="46">
        <f>+C7*D7</f>
        <v>16392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O7" s="47"/>
    </row>
    <row r="8" spans="1:15" ht="30" customHeight="1">
      <c r="A8" s="48" t="s">
        <v>171</v>
      </c>
      <c r="B8" s="45">
        <v>15000</v>
      </c>
      <c r="C8" s="45">
        <f t="shared" si="1"/>
        <v>16392</v>
      </c>
      <c r="D8" s="56">
        <v>1</v>
      </c>
      <c r="E8" s="46">
        <f>+C8*D8</f>
        <v>16392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O8" s="47"/>
    </row>
    <row r="9" spans="1:15" ht="30" customHeight="1">
      <c r="A9" s="44" t="s">
        <v>22</v>
      </c>
      <c r="B9" s="45">
        <v>97000</v>
      </c>
      <c r="C9" s="45">
        <f t="shared" si="1"/>
        <v>106001.60000000001</v>
      </c>
      <c r="D9" s="56">
        <v>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f t="shared" ref="J9:J14" si="4">+D9*C9</f>
        <v>106001.60000000001</v>
      </c>
      <c r="K9" s="46">
        <f t="shared" ref="K9:M10" si="5">+J9</f>
        <v>106001.60000000001</v>
      </c>
      <c r="L9" s="46">
        <f t="shared" si="5"/>
        <v>106001.60000000001</v>
      </c>
      <c r="M9" s="46">
        <f t="shared" si="5"/>
        <v>106001.60000000001</v>
      </c>
      <c r="O9" s="47"/>
    </row>
    <row r="10" spans="1:15" ht="30" customHeight="1">
      <c r="A10" s="44" t="s">
        <v>23</v>
      </c>
      <c r="B10" s="45">
        <v>91000</v>
      </c>
      <c r="C10" s="45">
        <f t="shared" si="1"/>
        <v>99444.800000000003</v>
      </c>
      <c r="D10" s="5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f t="shared" si="4"/>
        <v>99444.800000000003</v>
      </c>
      <c r="K10" s="46">
        <f t="shared" si="5"/>
        <v>99444.800000000003</v>
      </c>
      <c r="L10" s="46">
        <f t="shared" si="5"/>
        <v>99444.800000000003</v>
      </c>
      <c r="M10" s="46">
        <f t="shared" si="5"/>
        <v>99444.800000000003</v>
      </c>
      <c r="O10" s="47"/>
    </row>
    <row r="11" spans="1:15" ht="30" customHeight="1">
      <c r="A11" s="48" t="s">
        <v>166</v>
      </c>
      <c r="B11" s="45">
        <v>18000</v>
      </c>
      <c r="C11" s="45">
        <f t="shared" si="1"/>
        <v>19670.400000000001</v>
      </c>
      <c r="D11" s="56">
        <v>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f t="shared" si="4"/>
        <v>19670.400000000001</v>
      </c>
      <c r="K11" s="46">
        <f t="shared" ref="K11:M14" si="6">+J11</f>
        <v>19670.400000000001</v>
      </c>
      <c r="L11" s="46">
        <f t="shared" si="6"/>
        <v>19670.400000000001</v>
      </c>
      <c r="M11" s="46">
        <f t="shared" si="6"/>
        <v>19670.400000000001</v>
      </c>
      <c r="O11" s="47"/>
    </row>
    <row r="12" spans="1:15" ht="30" customHeight="1">
      <c r="A12" s="48" t="s">
        <v>165</v>
      </c>
      <c r="B12" s="45">
        <v>20300</v>
      </c>
      <c r="C12" s="45">
        <f t="shared" si="1"/>
        <v>22183.84</v>
      </c>
      <c r="D12" s="56">
        <v>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f t="shared" si="4"/>
        <v>22183.84</v>
      </c>
      <c r="K12" s="46">
        <f t="shared" si="6"/>
        <v>22183.84</v>
      </c>
      <c r="L12" s="46">
        <f t="shared" si="6"/>
        <v>22183.84</v>
      </c>
      <c r="M12" s="46">
        <f t="shared" si="6"/>
        <v>22183.84</v>
      </c>
      <c r="O12" s="47"/>
    </row>
    <row r="13" spans="1:15" ht="30" customHeight="1">
      <c r="A13" s="48" t="s">
        <v>167</v>
      </c>
      <c r="B13" s="45">
        <v>15000</v>
      </c>
      <c r="C13" s="45">
        <f t="shared" si="1"/>
        <v>16392</v>
      </c>
      <c r="D13" s="56">
        <v>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f t="shared" si="4"/>
        <v>16392</v>
      </c>
      <c r="K13" s="46">
        <f t="shared" si="6"/>
        <v>16392</v>
      </c>
      <c r="L13" s="46">
        <f t="shared" si="6"/>
        <v>16392</v>
      </c>
      <c r="M13" s="46">
        <f t="shared" si="6"/>
        <v>16392</v>
      </c>
      <c r="O13" s="47"/>
    </row>
    <row r="14" spans="1:15" ht="30" customHeight="1">
      <c r="A14" s="48" t="s">
        <v>168</v>
      </c>
      <c r="B14" s="45">
        <v>35000</v>
      </c>
      <c r="C14" s="45">
        <f t="shared" si="1"/>
        <v>38248</v>
      </c>
      <c r="D14" s="56">
        <v>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f t="shared" si="4"/>
        <v>38248</v>
      </c>
      <c r="K14" s="46">
        <f t="shared" si="6"/>
        <v>38248</v>
      </c>
      <c r="L14" s="46">
        <f t="shared" si="6"/>
        <v>38248</v>
      </c>
      <c r="M14" s="46">
        <f t="shared" si="6"/>
        <v>38248</v>
      </c>
      <c r="O14" s="47"/>
    </row>
    <row r="15" spans="1:15" ht="30" customHeight="1">
      <c r="A15" s="48" t="s">
        <v>164</v>
      </c>
      <c r="B15" s="45">
        <v>105620</v>
      </c>
      <c r="C15" s="45">
        <f t="shared" si="1"/>
        <v>115421.53599999999</v>
      </c>
      <c r="D15" s="56">
        <v>1</v>
      </c>
      <c r="E15" s="46">
        <v>0</v>
      </c>
      <c r="F15" s="46">
        <v>0</v>
      </c>
      <c r="G15" s="46">
        <v>0</v>
      </c>
      <c r="H15" s="46">
        <v>0</v>
      </c>
      <c r="I15" s="46">
        <f>+C15*D15</f>
        <v>115421.53599999999</v>
      </c>
      <c r="J15" s="46">
        <v>0</v>
      </c>
      <c r="K15" s="46">
        <v>0</v>
      </c>
      <c r="L15" s="46">
        <f>+I15</f>
        <v>115421.53599999999</v>
      </c>
      <c r="M15" s="46">
        <v>0</v>
      </c>
      <c r="O15" s="47"/>
    </row>
    <row r="16" spans="1:15" ht="30" customHeight="1">
      <c r="A16" s="277" t="s">
        <v>16</v>
      </c>
      <c r="B16" s="277"/>
      <c r="C16" s="277"/>
      <c r="D16" s="277"/>
      <c r="E16" s="49">
        <f>SUM(E2:E15)</f>
        <v>132228.79999999999</v>
      </c>
      <c r="F16" s="49">
        <f t="shared" ref="F16:M16" si="7">SUM(F2:F15)</f>
        <v>41526.400000000001</v>
      </c>
      <c r="G16" s="49">
        <f t="shared" si="7"/>
        <v>41526.400000000001</v>
      </c>
      <c r="H16" s="49">
        <f t="shared" si="7"/>
        <v>41526.400000000001</v>
      </c>
      <c r="I16" s="49">
        <f t="shared" si="7"/>
        <v>156947.93599999999</v>
      </c>
      <c r="J16" s="49">
        <f t="shared" si="7"/>
        <v>343467.04000000004</v>
      </c>
      <c r="K16" s="49">
        <f t="shared" si="7"/>
        <v>343467.04000000004</v>
      </c>
      <c r="L16" s="49">
        <f t="shared" si="7"/>
        <v>458888.576</v>
      </c>
      <c r="M16" s="49">
        <f t="shared" si="7"/>
        <v>343467.04000000004</v>
      </c>
    </row>
    <row r="17" spans="1:13" ht="30" customHeight="1">
      <c r="A17" s="277" t="s">
        <v>15</v>
      </c>
      <c r="B17" s="277"/>
      <c r="C17" s="277"/>
      <c r="D17" s="277"/>
      <c r="E17" s="50">
        <f>+E16/Costo!$C$27</f>
        <v>22038.133333333331</v>
      </c>
      <c r="F17" s="50">
        <f>+F16/Costo!$C$27</f>
        <v>6921.0666666666666</v>
      </c>
      <c r="G17" s="50">
        <f>+G16/Costo!$C$27</f>
        <v>6921.0666666666666</v>
      </c>
      <c r="H17" s="50">
        <f>+H16/Costo!$C$27</f>
        <v>6921.0666666666666</v>
      </c>
      <c r="I17" s="50">
        <f>+I16/Costo!$C$27</f>
        <v>26157.989333333331</v>
      </c>
      <c r="J17" s="50">
        <f>+J16/Costo!$C$27</f>
        <v>57244.506666666675</v>
      </c>
      <c r="K17" s="50">
        <f>+K16/Costo!$C$27</f>
        <v>57244.506666666675</v>
      </c>
      <c r="L17" s="50">
        <f>+L16/Costo!$C$27</f>
        <v>76481.429333333333</v>
      </c>
      <c r="M17" s="50">
        <f>+M16/Costo!$C$27</f>
        <v>57244.506666666675</v>
      </c>
    </row>
    <row r="18" spans="1:13" ht="22.5" customHeight="1">
      <c r="A18" s="36"/>
      <c r="B18" s="37"/>
      <c r="C18" s="37"/>
      <c r="D18" s="38"/>
    </row>
    <row r="19" spans="1:13" ht="12" customHeight="1"/>
    <row r="20" spans="1:13" ht="13.15" customHeight="1">
      <c r="A20" s="276"/>
      <c r="B20" s="276"/>
      <c r="C20" s="51"/>
      <c r="D20" s="52"/>
    </row>
    <row r="21" spans="1:13" ht="13.15" customHeight="1">
      <c r="A21" s="51"/>
      <c r="B21" s="37"/>
      <c r="C21" s="37"/>
      <c r="D21" s="52"/>
    </row>
    <row r="22" spans="1:13" ht="13.15" customHeight="1">
      <c r="A22" s="51"/>
      <c r="B22" s="37"/>
      <c r="C22" s="37"/>
      <c r="D22" s="52"/>
    </row>
    <row r="23" spans="1:13" ht="13.15" customHeight="1">
      <c r="A23" s="51"/>
      <c r="B23" s="37"/>
      <c r="C23" s="37"/>
      <c r="D23" s="52"/>
    </row>
    <row r="24" spans="1:13" ht="13.15" customHeight="1">
      <c r="A24" s="53"/>
      <c r="B24" s="54"/>
      <c r="C24" s="54"/>
      <c r="D24" s="55"/>
    </row>
    <row r="25" spans="1:13" ht="13.15" customHeight="1">
      <c r="A25" s="36"/>
      <c r="B25" s="37"/>
      <c r="C25" s="37"/>
      <c r="D25" s="38"/>
    </row>
    <row r="26" spans="1:13" ht="13.15" customHeight="1"/>
    <row r="27" spans="1:13" ht="13.15" customHeight="1"/>
    <row r="28" spans="1:13" ht="13.15" customHeight="1"/>
    <row r="29" spans="1:13" ht="13.15" customHeight="1"/>
    <row r="30" spans="1:13" ht="13.15" customHeight="1"/>
    <row r="31" spans="1:13" ht="13.15" customHeight="1"/>
    <row r="32" spans="1:13" ht="13.15" customHeight="1"/>
    <row r="33" ht="13.15" customHeight="1"/>
    <row r="34" ht="13.15" customHeight="1"/>
    <row r="35" ht="13.15" customHeight="1"/>
    <row r="36" ht="13.15" customHeight="1"/>
    <row r="37" ht="13.15" customHeight="1"/>
    <row r="38" ht="13.15" customHeight="1"/>
    <row r="39" ht="13.15" customHeight="1"/>
    <row r="40" ht="13.15" customHeight="1"/>
    <row r="41" ht="13.15" customHeight="1"/>
    <row r="42" ht="13.15" customHeight="1"/>
    <row r="43" ht="13.15" customHeight="1"/>
    <row r="44" ht="13.15" customHeight="1"/>
    <row r="45" ht="13.15" customHeight="1"/>
    <row r="46" ht="13.15" customHeight="1"/>
    <row r="47" ht="13.15" customHeight="1"/>
    <row r="48" ht="13.15" customHeight="1"/>
    <row r="49" ht="13.15" customHeight="1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28.9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  <row r="208" ht="13.15" customHeight="1"/>
    <row r="209" ht="13.15" customHeight="1"/>
    <row r="210" ht="13.15" customHeight="1"/>
    <row r="211" ht="13.15" customHeight="1"/>
    <row r="212" ht="13.15" customHeight="1"/>
    <row r="213" ht="13.15" customHeight="1"/>
    <row r="214" ht="13.15" customHeight="1"/>
    <row r="215" ht="13.15" customHeight="1"/>
    <row r="216" ht="13.15" customHeight="1"/>
    <row r="217" ht="13.15" customHeight="1"/>
    <row r="218" ht="13.15" customHeight="1"/>
    <row r="219" ht="13.15" customHeight="1"/>
    <row r="220" ht="13.15" customHeight="1"/>
    <row r="221" ht="13.15" customHeight="1"/>
    <row r="222" ht="13.15" customHeight="1"/>
    <row r="223" ht="13.15" customHeight="1"/>
    <row r="224" ht="13.15" customHeight="1"/>
    <row r="225" ht="13.15" customHeight="1"/>
    <row r="226" ht="13.15" customHeight="1"/>
    <row r="227" ht="13.15" customHeight="1"/>
    <row r="228" ht="13.15" customHeight="1"/>
    <row r="229" ht="13.15" customHeight="1"/>
    <row r="230" ht="13.15" customHeight="1"/>
    <row r="231" ht="13.15" customHeight="1"/>
    <row r="232" ht="13.15" customHeight="1"/>
    <row r="233" ht="13.15" customHeight="1"/>
    <row r="234" ht="13.15" customHeight="1"/>
    <row r="235" ht="13.15" customHeight="1"/>
    <row r="236" ht="13.15" customHeight="1"/>
    <row r="237" ht="13.15" customHeight="1"/>
    <row r="238" ht="13.15" customHeight="1"/>
    <row r="239" ht="13.15" customHeight="1"/>
    <row r="240" ht="13.15" customHeight="1"/>
    <row r="241" ht="13.15" customHeight="1"/>
    <row r="242" ht="13.15" customHeight="1"/>
    <row r="243" ht="13.15" customHeight="1"/>
    <row r="244" ht="13.15" customHeight="1"/>
    <row r="245" ht="13.15" customHeight="1"/>
    <row r="246" ht="13.15" customHeight="1"/>
    <row r="247" ht="13.15" customHeight="1"/>
    <row r="248" ht="13.15" customHeight="1"/>
    <row r="249" ht="13.15" customHeight="1"/>
    <row r="250" ht="13.15" customHeight="1"/>
    <row r="251" ht="13.15" customHeight="1"/>
    <row r="252" ht="13.15" customHeight="1"/>
    <row r="253" ht="13.15" customHeight="1"/>
    <row r="254" ht="13.15" customHeight="1"/>
    <row r="255" ht="13.15" customHeight="1"/>
    <row r="256" ht="13.15" customHeight="1"/>
    <row r="257" ht="13.15" customHeight="1"/>
    <row r="258" ht="13.15" customHeight="1"/>
    <row r="259" ht="13.15" customHeight="1"/>
    <row r="260" ht="13.15" customHeight="1"/>
    <row r="261" ht="13.15" customHeight="1"/>
    <row r="262" ht="13.15" customHeight="1"/>
    <row r="263" ht="13.15" customHeight="1"/>
    <row r="264" ht="13.15" customHeight="1"/>
    <row r="265" ht="13.15" customHeight="1"/>
    <row r="266" ht="13.15" customHeight="1"/>
    <row r="267" ht="13.15" customHeight="1"/>
    <row r="268" ht="13.15" customHeight="1"/>
    <row r="269" ht="13.15" customHeight="1"/>
    <row r="270" ht="13.15" customHeight="1"/>
    <row r="271" ht="13.15" customHeight="1"/>
    <row r="272" ht="13.15" customHeight="1"/>
    <row r="273" ht="13.15" customHeight="1"/>
    <row r="274" ht="13.15" customHeight="1"/>
    <row r="275" ht="13.15" customHeight="1"/>
    <row r="276" ht="13.15" customHeight="1"/>
    <row r="277" ht="13.15" customHeight="1"/>
    <row r="278" ht="13.15" customHeight="1"/>
    <row r="279" ht="13.15" customHeight="1"/>
    <row r="280" ht="13.15" customHeight="1"/>
    <row r="281" ht="13.15" customHeight="1"/>
    <row r="282" ht="13.15" customHeight="1"/>
    <row r="283" ht="13.15" customHeight="1"/>
    <row r="284" ht="13.15" customHeight="1"/>
    <row r="285" ht="13.15" customHeight="1"/>
    <row r="286" ht="13.15" customHeight="1"/>
    <row r="287" ht="13.15" customHeight="1"/>
    <row r="288" ht="13.15" customHeight="1"/>
    <row r="289" ht="13.15" customHeight="1"/>
    <row r="290" ht="13.15" customHeight="1"/>
    <row r="291" ht="13.15" customHeight="1"/>
    <row r="292" ht="13.15" customHeight="1"/>
    <row r="293" ht="13.15" customHeight="1"/>
    <row r="294" ht="13.15" customHeight="1"/>
    <row r="295" ht="13.15" customHeight="1"/>
    <row r="296" ht="13.15" customHeight="1"/>
    <row r="297" ht="13.15" customHeight="1"/>
    <row r="298" ht="13.15" customHeight="1"/>
    <row r="299" ht="13.15" customHeight="1"/>
    <row r="300" ht="13.15" customHeight="1"/>
    <row r="301" ht="13.15" customHeight="1"/>
    <row r="302" ht="13.15" customHeight="1"/>
    <row r="303" ht="13.15" customHeight="1"/>
    <row r="304" ht="13.15" customHeight="1"/>
    <row r="305" ht="13.15" customHeight="1"/>
    <row r="306" ht="13.15" customHeight="1"/>
    <row r="307" ht="13.15" customHeight="1"/>
  </sheetData>
  <autoFilter ref="A176:K308" xr:uid="{00000000-0009-0000-0000-000001000000}"/>
  <mergeCells count="3">
    <mergeCell ref="A20:B20"/>
    <mergeCell ref="A16:D16"/>
    <mergeCell ref="A17:D17"/>
  </mergeCells>
  <pageMargins left="0.70866141732283472" right="0.51181102362204722" top="0.74803149606299213" bottom="0.74803149606299213" header="0.31496062992125984" footer="0.31496062992125984"/>
  <pageSetup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1:E303"/>
  <sheetViews>
    <sheetView zoomScale="132" zoomScaleNormal="125" zoomScalePageLayoutView="125" workbookViewId="0">
      <selection activeCell="B7" sqref="B7"/>
    </sheetView>
  </sheetViews>
  <sheetFormatPr baseColWidth="10" defaultColWidth="11.42578125" defaultRowHeight="14.25"/>
  <cols>
    <col min="1" max="1" width="2" style="4" customWidth="1"/>
    <col min="2" max="2" width="18.42578125" style="4" customWidth="1"/>
    <col min="3" max="4" width="16.140625" style="4" customWidth="1"/>
    <col min="5" max="5" width="20" style="4" customWidth="1"/>
    <col min="6" max="11" width="10.28515625" style="4" customWidth="1"/>
    <col min="12" max="14" width="12.28515625" style="4" customWidth="1"/>
    <col min="15" max="16384" width="11.42578125" style="4"/>
  </cols>
  <sheetData>
    <row r="1" spans="2:5" ht="12" customHeight="1"/>
    <row r="2" spans="2:5" ht="30" customHeight="1">
      <c r="B2" s="280"/>
      <c r="C2" s="280"/>
      <c r="D2" s="281" t="s">
        <v>471</v>
      </c>
      <c r="E2" s="281"/>
    </row>
    <row r="3" spans="2:5" ht="30" customHeight="1">
      <c r="B3" s="280"/>
      <c r="C3" s="280"/>
      <c r="D3" s="281"/>
      <c r="E3" s="281"/>
    </row>
    <row r="4" spans="2:5" ht="30" customHeight="1">
      <c r="B4" s="280"/>
      <c r="C4" s="280"/>
      <c r="D4" s="281"/>
      <c r="E4" s="281"/>
    </row>
    <row r="5" spans="2:5" ht="30" customHeight="1">
      <c r="B5" s="279">
        <v>0.1</v>
      </c>
      <c r="C5" s="279"/>
      <c r="D5" s="281"/>
      <c r="E5" s="281"/>
    </row>
    <row r="6" spans="2:5" s="14" customFormat="1" ht="30" customHeight="1">
      <c r="B6" s="57" t="s">
        <v>362</v>
      </c>
      <c r="C6" s="57" t="s">
        <v>6</v>
      </c>
      <c r="D6" s="58" t="s">
        <v>7</v>
      </c>
      <c r="E6" s="58" t="s">
        <v>8</v>
      </c>
    </row>
    <row r="7" spans="2:5" s="14" customFormat="1" ht="30" customHeight="1">
      <c r="B7" s="177">
        <v>253447279.80000001</v>
      </c>
      <c r="C7" s="59">
        <f>+B7*B5</f>
        <v>25344727.980000004</v>
      </c>
      <c r="D7" s="59">
        <f>(B7*10%)*19%</f>
        <v>4815498.3162000012</v>
      </c>
      <c r="E7" s="60">
        <f>B7+C7+D7</f>
        <v>283607506.09620005</v>
      </c>
    </row>
    <row r="8" spans="2:5" s="14" customFormat="1" ht="30" customHeight="1">
      <c r="B8" s="61" t="s">
        <v>218</v>
      </c>
      <c r="C8" s="62">
        <f>+(B7+C7)*D8</f>
        <v>5575840.1556000011</v>
      </c>
      <c r="D8" s="246">
        <v>0.02</v>
      </c>
      <c r="E8" s="63"/>
    </row>
    <row r="9" spans="2:5" s="14" customFormat="1" ht="30" customHeight="1">
      <c r="B9" s="64" t="s">
        <v>9</v>
      </c>
      <c r="C9" s="65">
        <f>+D7*15%</f>
        <v>722324.7474300001</v>
      </c>
    </row>
    <row r="10" spans="2:5" s="14" customFormat="1" ht="30" customHeight="1">
      <c r="B10" s="64" t="s">
        <v>469</v>
      </c>
      <c r="C10" s="65">
        <f>C7*10/1000</f>
        <v>253447.27980000005</v>
      </c>
      <c r="E10" s="15"/>
    </row>
    <row r="11" spans="2:5" s="14" customFormat="1" ht="30" customHeight="1">
      <c r="B11" s="64" t="s">
        <v>470</v>
      </c>
      <c r="C11" s="65">
        <f>C7*2%</f>
        <v>506894.5596000001</v>
      </c>
    </row>
    <row r="12" spans="2:5" s="14" customFormat="1" ht="30" customHeight="1">
      <c r="B12" s="66" t="s">
        <v>10</v>
      </c>
      <c r="C12" s="67">
        <f>SUM(C8:C11)</f>
        <v>7058506.7424300015</v>
      </c>
      <c r="E12" s="16"/>
    </row>
    <row r="13" spans="2:5" s="14" customFormat="1" ht="30" customHeight="1" thickBot="1">
      <c r="B13" s="68" t="s">
        <v>11</v>
      </c>
      <c r="C13" s="69">
        <f>E7*4/1000</f>
        <v>1134430.0243848001</v>
      </c>
      <c r="E13" s="16"/>
    </row>
    <row r="14" spans="2:5" s="14" customFormat="1" ht="30" customHeight="1" thickBot="1">
      <c r="B14" s="70" t="s">
        <v>0</v>
      </c>
      <c r="C14" s="71">
        <f>C12+C13</f>
        <v>8192936.7668148018</v>
      </c>
      <c r="E14" s="16"/>
    </row>
    <row r="15" spans="2:5" ht="30" customHeight="1">
      <c r="D15" s="6"/>
    </row>
    <row r="16" spans="2:5" ht="30" customHeight="1">
      <c r="B16" s="278"/>
      <c r="C16" s="278"/>
      <c r="D16" s="7"/>
    </row>
    <row r="17" spans="2:4" ht="30" customHeight="1">
      <c r="B17" s="7"/>
      <c r="C17" s="7"/>
      <c r="D17" s="7"/>
    </row>
    <row r="18" spans="2:4" ht="13.15" customHeight="1">
      <c r="B18" s="7"/>
      <c r="C18" s="7"/>
      <c r="D18" s="7"/>
    </row>
    <row r="19" spans="2:4" ht="13.15" customHeight="1">
      <c r="B19" s="7"/>
      <c r="C19" s="7"/>
      <c r="D19" s="7"/>
    </row>
    <row r="20" spans="2:4" ht="13.15" customHeight="1">
      <c r="B20" s="8"/>
      <c r="C20" s="9"/>
      <c r="D20" s="9"/>
    </row>
    <row r="21" spans="2:4" ht="13.15" customHeight="1">
      <c r="B21" s="5"/>
      <c r="C21" s="10"/>
      <c r="D21" s="10"/>
    </row>
    <row r="22" spans="2:4" ht="13.15" customHeight="1"/>
    <row r="23" spans="2:4" ht="13.15" customHeight="1"/>
    <row r="24" spans="2:4" ht="13.15" customHeight="1"/>
    <row r="25" spans="2:4" ht="13.15" customHeight="1"/>
    <row r="26" spans="2:4" ht="13.15" customHeight="1"/>
    <row r="27" spans="2:4" ht="13.15" customHeight="1"/>
    <row r="28" spans="2:4" ht="13.15" customHeight="1"/>
    <row r="29" spans="2:4" ht="13.15" customHeight="1"/>
    <row r="30" spans="2:4" ht="13.15" customHeight="1"/>
    <row r="31" spans="2:4" ht="13.15" customHeight="1"/>
    <row r="32" spans="2:4" ht="13.15" customHeight="1"/>
    <row r="33" ht="13.15" customHeight="1"/>
    <row r="34" ht="13.15" customHeight="1"/>
    <row r="35" ht="13.15" customHeight="1"/>
    <row r="36" ht="13.15" customHeight="1"/>
    <row r="37" ht="13.15" customHeight="1"/>
    <row r="38" ht="13.15" customHeight="1"/>
    <row r="39" ht="13.15" customHeight="1"/>
    <row r="40" ht="13.15" customHeight="1"/>
    <row r="41" ht="13.15" customHeight="1"/>
    <row r="42" ht="13.15" customHeight="1"/>
    <row r="43" ht="13.15" customHeight="1"/>
    <row r="44" ht="13.15" customHeight="1"/>
    <row r="45" ht="13.15" customHeight="1"/>
    <row r="46" ht="13.15" customHeight="1"/>
    <row r="47" ht="13.15" customHeight="1"/>
    <row r="48" ht="13.15" customHeight="1"/>
    <row r="49" ht="13.15" customHeight="1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28.9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  <row r="208" ht="13.15" customHeight="1"/>
    <row r="209" ht="13.15" customHeight="1"/>
    <row r="210" ht="13.15" customHeight="1"/>
    <row r="211" ht="13.15" customHeight="1"/>
    <row r="212" ht="13.15" customHeight="1"/>
    <row r="213" ht="13.15" customHeight="1"/>
    <row r="214" ht="13.15" customHeight="1"/>
    <row r="215" ht="13.15" customHeight="1"/>
    <row r="216" ht="13.15" customHeight="1"/>
    <row r="217" ht="13.15" customHeight="1"/>
    <row r="218" ht="13.15" customHeight="1"/>
    <row r="219" ht="13.15" customHeight="1"/>
    <row r="220" ht="13.15" customHeight="1"/>
    <row r="221" ht="13.15" customHeight="1"/>
    <row r="222" ht="13.15" customHeight="1"/>
    <row r="223" ht="13.15" customHeight="1"/>
    <row r="224" ht="13.15" customHeight="1"/>
    <row r="225" ht="13.15" customHeight="1"/>
    <row r="226" ht="13.15" customHeight="1"/>
    <row r="227" ht="13.15" customHeight="1"/>
    <row r="228" ht="13.15" customHeight="1"/>
    <row r="229" ht="13.15" customHeight="1"/>
    <row r="230" ht="13.15" customHeight="1"/>
    <row r="231" ht="13.15" customHeight="1"/>
    <row r="232" ht="13.15" customHeight="1"/>
    <row r="233" ht="13.15" customHeight="1"/>
    <row r="234" ht="13.15" customHeight="1"/>
    <row r="235" ht="13.15" customHeight="1"/>
    <row r="236" ht="13.15" customHeight="1"/>
    <row r="237" ht="13.15" customHeight="1"/>
    <row r="238" ht="13.15" customHeight="1"/>
    <row r="239" ht="13.15" customHeight="1"/>
    <row r="240" ht="13.15" customHeight="1"/>
    <row r="241" ht="13.15" customHeight="1"/>
    <row r="242" ht="13.15" customHeight="1"/>
    <row r="243" ht="13.15" customHeight="1"/>
    <row r="244" ht="13.15" customHeight="1"/>
    <row r="245" ht="13.15" customHeight="1"/>
    <row r="246" ht="13.15" customHeight="1"/>
    <row r="247" ht="13.15" customHeight="1"/>
    <row r="248" ht="13.15" customHeight="1"/>
    <row r="249" ht="13.15" customHeight="1"/>
    <row r="250" ht="13.15" customHeight="1"/>
    <row r="251" ht="13.15" customHeight="1"/>
    <row r="252" ht="13.15" customHeight="1"/>
    <row r="253" ht="13.15" customHeight="1"/>
    <row r="254" ht="13.15" customHeight="1"/>
    <row r="255" ht="13.15" customHeight="1"/>
    <row r="256" ht="13.15" customHeight="1"/>
    <row r="257" ht="13.15" customHeight="1"/>
    <row r="258" ht="13.15" customHeight="1"/>
    <row r="259" ht="13.15" customHeight="1"/>
    <row r="260" ht="13.15" customHeight="1"/>
    <row r="261" ht="13.15" customHeight="1"/>
    <row r="262" ht="13.15" customHeight="1"/>
    <row r="263" ht="13.15" customHeight="1"/>
    <row r="264" ht="13.15" customHeight="1"/>
    <row r="265" ht="13.15" customHeight="1"/>
    <row r="266" ht="13.15" customHeight="1"/>
    <row r="267" ht="13.15" customHeight="1"/>
    <row r="268" ht="13.15" customHeight="1"/>
    <row r="269" ht="13.15" customHeight="1"/>
    <row r="270" ht="13.15" customHeight="1"/>
    <row r="271" ht="13.15" customHeight="1"/>
    <row r="272" ht="13.15" customHeight="1"/>
    <row r="273" ht="13.15" customHeight="1"/>
    <row r="274" ht="13.15" customHeight="1"/>
    <row r="275" ht="13.15" customHeight="1"/>
    <row r="276" ht="13.15" customHeight="1"/>
    <row r="277" ht="13.15" customHeight="1"/>
    <row r="278" ht="13.15" customHeight="1"/>
    <row r="279" ht="13.15" customHeight="1"/>
    <row r="280" ht="13.15" customHeight="1"/>
    <row r="281" ht="13.15" customHeight="1"/>
    <row r="282" ht="13.15" customHeight="1"/>
    <row r="283" ht="13.15" customHeight="1"/>
    <row r="284" ht="13.15" customHeight="1"/>
    <row r="285" ht="13.15" customHeight="1"/>
    <row r="286" ht="13.15" customHeight="1"/>
    <row r="287" ht="13.15" customHeight="1"/>
    <row r="288" ht="13.15" customHeight="1"/>
    <row r="289" ht="13.15" customHeight="1"/>
    <row r="290" ht="13.15" customHeight="1"/>
    <row r="291" ht="13.15" customHeight="1"/>
    <row r="292" ht="13.15" customHeight="1"/>
    <row r="293" ht="13.15" customHeight="1"/>
    <row r="294" ht="13.15" customHeight="1"/>
    <row r="295" ht="13.15" customHeight="1"/>
    <row r="296" ht="13.15" customHeight="1"/>
    <row r="297" ht="13.15" customHeight="1"/>
    <row r="298" ht="13.15" customHeight="1"/>
    <row r="299" ht="13.15" customHeight="1"/>
    <row r="300" ht="13.15" customHeight="1"/>
    <row r="301" ht="13.15" customHeight="1"/>
    <row r="302" ht="13.15" customHeight="1"/>
    <row r="303" ht="13.15" customHeight="1"/>
  </sheetData>
  <autoFilter ref="B172:K304" xr:uid="{00000000-0009-0000-0000-000002000000}"/>
  <mergeCells count="4">
    <mergeCell ref="B16:C16"/>
    <mergeCell ref="B5:C5"/>
    <mergeCell ref="B2:C4"/>
    <mergeCell ref="D2:E5"/>
  </mergeCells>
  <conditionalFormatting sqref="B7">
    <cfRule type="expression" dxfId="4" priority="1">
      <formula>ISERROR($J5)</formula>
    </cfRule>
    <cfRule type="expression" dxfId="3" priority="2">
      <formula>ISERROR($Q7)</formula>
    </cfRule>
  </conditionalFormatting>
  <pageMargins left="0.70866141732283472" right="0.51181102362204722" top="0.74803149606299213" bottom="0.74803149606299213" header="0.31496062992125984" footer="0.31496062992125984"/>
  <pageSetup scale="9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O177"/>
  <sheetViews>
    <sheetView zoomScaleNormal="100" zoomScalePageLayoutView="125"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D51" sqref="D51"/>
    </sheetView>
  </sheetViews>
  <sheetFormatPr baseColWidth="10" defaultColWidth="21.28515625" defaultRowHeight="30.75" customHeight="1"/>
  <cols>
    <col min="1" max="1" width="29.85546875" style="26" customWidth="1"/>
    <col min="2" max="2" width="15.28515625" style="26" customWidth="1"/>
    <col min="3" max="13" width="16.140625" style="39" customWidth="1"/>
    <col min="14" max="16384" width="21.28515625" style="26"/>
  </cols>
  <sheetData>
    <row r="1" spans="1:15" s="30" customFormat="1" ht="33" customHeight="1">
      <c r="A1" s="28" t="s">
        <v>776</v>
      </c>
      <c r="B1" s="28" t="s">
        <v>777</v>
      </c>
      <c r="C1" s="29" t="s">
        <v>778</v>
      </c>
      <c r="D1" s="29" t="s">
        <v>779</v>
      </c>
      <c r="E1" s="29" t="s">
        <v>780</v>
      </c>
      <c r="F1" s="29" t="s">
        <v>781</v>
      </c>
      <c r="G1" s="29" t="s">
        <v>782</v>
      </c>
      <c r="H1" s="29" t="s">
        <v>502</v>
      </c>
      <c r="I1" s="29" t="s">
        <v>338</v>
      </c>
      <c r="J1" s="29" t="s">
        <v>783</v>
      </c>
      <c r="K1" s="29" t="s">
        <v>784</v>
      </c>
      <c r="L1" s="29" t="s">
        <v>785</v>
      </c>
      <c r="M1" s="29" t="s">
        <v>786</v>
      </c>
    </row>
    <row r="2" spans="1:15" s="30" customFormat="1" ht="30.75" customHeight="1">
      <c r="A2" s="33" t="s">
        <v>12</v>
      </c>
      <c r="B2" s="223">
        <v>1</v>
      </c>
      <c r="C2" s="74">
        <v>51000</v>
      </c>
      <c r="D2" s="31">
        <f>+C2*B2</f>
        <v>51000</v>
      </c>
      <c r="E2" s="31">
        <f>+$D$2</f>
        <v>51000</v>
      </c>
      <c r="F2" s="31">
        <f>+$D$2</f>
        <v>51000</v>
      </c>
      <c r="G2" s="31">
        <f t="shared" ref="G2:M2" si="0">+$D$2</f>
        <v>51000</v>
      </c>
      <c r="H2" s="31">
        <f t="shared" si="0"/>
        <v>51000</v>
      </c>
      <c r="I2" s="31">
        <f t="shared" si="0"/>
        <v>51000</v>
      </c>
      <c r="J2" s="31">
        <f t="shared" si="0"/>
        <v>51000</v>
      </c>
      <c r="K2" s="31">
        <f t="shared" si="0"/>
        <v>51000</v>
      </c>
      <c r="L2" s="31">
        <f t="shared" si="0"/>
        <v>51000</v>
      </c>
      <c r="M2" s="31">
        <f t="shared" si="0"/>
        <v>51000</v>
      </c>
      <c r="O2" s="32"/>
    </row>
    <row r="3" spans="1:15" s="30" customFormat="1" ht="30.75" customHeight="1">
      <c r="A3" s="33" t="s">
        <v>13</v>
      </c>
      <c r="B3" s="223">
        <v>1</v>
      </c>
      <c r="C3" s="74">
        <v>19800</v>
      </c>
      <c r="D3" s="31">
        <f t="shared" ref="D3:D19" si="1">+C3*B3</f>
        <v>19800</v>
      </c>
      <c r="E3" s="31">
        <f>+$D$3</f>
        <v>19800</v>
      </c>
      <c r="F3" s="31">
        <f t="shared" ref="F3:M3" si="2">+$D$3</f>
        <v>19800</v>
      </c>
      <c r="G3" s="31">
        <f t="shared" si="2"/>
        <v>19800</v>
      </c>
      <c r="H3" s="31">
        <f t="shared" si="2"/>
        <v>19800</v>
      </c>
      <c r="I3" s="31">
        <f t="shared" si="2"/>
        <v>19800</v>
      </c>
      <c r="J3" s="31">
        <f t="shared" si="2"/>
        <v>19800</v>
      </c>
      <c r="K3" s="31">
        <f t="shared" si="2"/>
        <v>19800</v>
      </c>
      <c r="L3" s="31">
        <f t="shared" si="2"/>
        <v>19800</v>
      </c>
      <c r="M3" s="31">
        <f t="shared" si="2"/>
        <v>19800</v>
      </c>
      <c r="O3" s="32"/>
    </row>
    <row r="4" spans="1:15" s="30" customFormat="1" ht="30.75" customHeight="1">
      <c r="A4" s="33" t="s">
        <v>17</v>
      </c>
      <c r="B4" s="223">
        <v>3</v>
      </c>
      <c r="C4" s="74">
        <v>63200</v>
      </c>
      <c r="D4" s="31">
        <f>+C4*B4</f>
        <v>189600</v>
      </c>
      <c r="E4" s="31">
        <f>+$D$4</f>
        <v>189600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O4" s="32"/>
    </row>
    <row r="5" spans="1:15" s="30" customFormat="1" ht="30.75" customHeight="1">
      <c r="A5" s="33" t="s">
        <v>172</v>
      </c>
      <c r="B5" s="223">
        <v>2</v>
      </c>
      <c r="C5" s="74">
        <v>58200</v>
      </c>
      <c r="D5" s="31">
        <f>+C5*B5</f>
        <v>116400</v>
      </c>
      <c r="E5" s="31">
        <f>+$D$5</f>
        <v>116400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O5" s="32"/>
    </row>
    <row r="6" spans="1:15" s="30" customFormat="1" ht="30.75" customHeight="1">
      <c r="A6" s="33" t="s">
        <v>14</v>
      </c>
      <c r="B6" s="223">
        <v>3</v>
      </c>
      <c r="C6" s="74">
        <v>12400</v>
      </c>
      <c r="D6" s="31">
        <f>+C6*B6</f>
        <v>37200</v>
      </c>
      <c r="E6" s="31">
        <f>+$D$6</f>
        <v>37200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O6" s="32"/>
    </row>
    <row r="7" spans="1:15" s="30" customFormat="1" ht="30.75" customHeight="1">
      <c r="A7" s="33" t="s">
        <v>20</v>
      </c>
      <c r="B7" s="223">
        <v>0</v>
      </c>
      <c r="C7" s="74">
        <v>11650</v>
      </c>
      <c r="D7" s="31">
        <f t="shared" si="1"/>
        <v>0</v>
      </c>
      <c r="E7" s="31">
        <f>+$D$7</f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O7" s="32"/>
    </row>
    <row r="8" spans="1:15" s="30" customFormat="1" ht="30.75" customHeight="1">
      <c r="A8" s="33" t="s">
        <v>197</v>
      </c>
      <c r="B8" s="223">
        <v>1</v>
      </c>
      <c r="C8" s="74">
        <v>12000</v>
      </c>
      <c r="D8" s="31">
        <f>+C8*B8</f>
        <v>12000</v>
      </c>
      <c r="E8" s="31">
        <v>0</v>
      </c>
      <c r="F8" s="31">
        <f>+D8</f>
        <v>12000</v>
      </c>
      <c r="G8" s="31">
        <f>+F8</f>
        <v>12000</v>
      </c>
      <c r="H8" s="31">
        <f t="shared" ref="H8:M8" si="3">+G8</f>
        <v>12000</v>
      </c>
      <c r="I8" s="31">
        <f t="shared" si="3"/>
        <v>12000</v>
      </c>
      <c r="J8" s="31">
        <f t="shared" si="3"/>
        <v>12000</v>
      </c>
      <c r="K8" s="31">
        <f t="shared" si="3"/>
        <v>12000</v>
      </c>
      <c r="L8" s="31">
        <f t="shared" si="3"/>
        <v>12000</v>
      </c>
      <c r="M8" s="31">
        <f t="shared" si="3"/>
        <v>12000</v>
      </c>
      <c r="O8" s="32"/>
    </row>
    <row r="9" spans="1:15" s="30" customFormat="1" ht="30.75" customHeight="1">
      <c r="A9" s="33" t="s">
        <v>157</v>
      </c>
      <c r="B9" s="223">
        <v>3</v>
      </c>
      <c r="C9" s="75">
        <v>42350</v>
      </c>
      <c r="D9" s="31">
        <f>+C9*B9</f>
        <v>127050</v>
      </c>
      <c r="E9" s="31">
        <v>0</v>
      </c>
      <c r="F9" s="31">
        <f>+D9</f>
        <v>127050</v>
      </c>
      <c r="G9" s="31">
        <f>+F9</f>
        <v>127050</v>
      </c>
      <c r="H9" s="31">
        <f t="shared" ref="H9:M9" si="4">+G9</f>
        <v>127050</v>
      </c>
      <c r="I9" s="31">
        <f t="shared" si="4"/>
        <v>127050</v>
      </c>
      <c r="J9" s="31">
        <f t="shared" si="4"/>
        <v>127050</v>
      </c>
      <c r="K9" s="31">
        <f t="shared" si="4"/>
        <v>127050</v>
      </c>
      <c r="L9" s="31">
        <f t="shared" si="4"/>
        <v>127050</v>
      </c>
      <c r="M9" s="31">
        <f t="shared" si="4"/>
        <v>127050</v>
      </c>
      <c r="O9" s="32"/>
    </row>
    <row r="10" spans="1:15" s="30" customFormat="1" ht="30.75" customHeight="1">
      <c r="A10" s="33" t="s">
        <v>158</v>
      </c>
      <c r="B10" s="223">
        <v>3</v>
      </c>
      <c r="C10" s="75">
        <v>45100</v>
      </c>
      <c r="D10" s="31">
        <f>+C10*B10</f>
        <v>135300</v>
      </c>
      <c r="E10" s="31">
        <v>0</v>
      </c>
      <c r="F10" s="31">
        <f>+D10</f>
        <v>135300</v>
      </c>
      <c r="G10" s="31">
        <f>+F10</f>
        <v>135300</v>
      </c>
      <c r="H10" s="31">
        <f t="shared" ref="H10:M10" si="5">+G10</f>
        <v>135300</v>
      </c>
      <c r="I10" s="31">
        <f t="shared" si="5"/>
        <v>135300</v>
      </c>
      <c r="J10" s="31">
        <f t="shared" si="5"/>
        <v>135300</v>
      </c>
      <c r="K10" s="31">
        <f t="shared" si="5"/>
        <v>135300</v>
      </c>
      <c r="L10" s="31">
        <f t="shared" si="5"/>
        <v>135300</v>
      </c>
      <c r="M10" s="31">
        <f t="shared" si="5"/>
        <v>135300</v>
      </c>
      <c r="O10" s="32"/>
    </row>
    <row r="11" spans="1:15" s="30" customFormat="1" ht="30.75" customHeight="1">
      <c r="A11" s="33" t="s">
        <v>324</v>
      </c>
      <c r="B11" s="223">
        <v>2</v>
      </c>
      <c r="C11" s="75">
        <v>78500</v>
      </c>
      <c r="D11" s="31">
        <f>+C11*B11</f>
        <v>157000</v>
      </c>
      <c r="E11" s="31">
        <v>0</v>
      </c>
      <c r="F11" s="31">
        <f>+D11</f>
        <v>157000</v>
      </c>
      <c r="G11" s="31">
        <f>+F11</f>
        <v>157000</v>
      </c>
      <c r="H11" s="31">
        <f t="shared" ref="H11:M11" si="6">+G11</f>
        <v>157000</v>
      </c>
      <c r="I11" s="31">
        <f t="shared" si="6"/>
        <v>157000</v>
      </c>
      <c r="J11" s="31">
        <f t="shared" si="6"/>
        <v>157000</v>
      </c>
      <c r="K11" s="31">
        <f t="shared" si="6"/>
        <v>157000</v>
      </c>
      <c r="L11" s="31">
        <f t="shared" si="6"/>
        <v>157000</v>
      </c>
      <c r="M11" s="31">
        <f t="shared" si="6"/>
        <v>157000</v>
      </c>
      <c r="O11" s="32"/>
    </row>
    <row r="12" spans="1:15" s="30" customFormat="1" ht="30.75" customHeight="1">
      <c r="A12" s="33" t="s">
        <v>21</v>
      </c>
      <c r="B12" s="223">
        <v>1</v>
      </c>
      <c r="C12" s="74">
        <v>630600</v>
      </c>
      <c r="D12" s="31">
        <f t="shared" si="1"/>
        <v>630600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f>+D12</f>
        <v>630600</v>
      </c>
      <c r="K12" s="31">
        <f>+J12</f>
        <v>630600</v>
      </c>
      <c r="L12" s="31">
        <f>+K12</f>
        <v>630600</v>
      </c>
      <c r="M12" s="31">
        <v>0</v>
      </c>
      <c r="O12" s="32"/>
    </row>
    <row r="13" spans="1:15" s="30" customFormat="1" ht="30.75" customHeight="1">
      <c r="A13" s="33" t="s">
        <v>159</v>
      </c>
      <c r="B13" s="223">
        <v>12</v>
      </c>
      <c r="C13" s="74">
        <v>5950</v>
      </c>
      <c r="D13" s="31">
        <f>+C13*B13</f>
        <v>71400</v>
      </c>
      <c r="E13" s="31">
        <f>+$D$13</f>
        <v>71400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O13" s="32"/>
    </row>
    <row r="14" spans="1:15" s="30" customFormat="1" ht="30.75" customHeight="1">
      <c r="A14" s="33" t="s">
        <v>160</v>
      </c>
      <c r="B14" s="223">
        <v>12</v>
      </c>
      <c r="C14" s="74">
        <v>12950</v>
      </c>
      <c r="D14" s="31">
        <f t="shared" si="1"/>
        <v>155400</v>
      </c>
      <c r="E14" s="31">
        <v>0</v>
      </c>
      <c r="F14" s="31">
        <f>+D14</f>
        <v>155400</v>
      </c>
      <c r="G14" s="31">
        <f t="shared" ref="G14:M14" si="7">+E14</f>
        <v>0</v>
      </c>
      <c r="H14" s="31">
        <f t="shared" si="7"/>
        <v>155400</v>
      </c>
      <c r="I14" s="31">
        <f t="shared" si="7"/>
        <v>0</v>
      </c>
      <c r="J14" s="31">
        <f t="shared" si="7"/>
        <v>155400</v>
      </c>
      <c r="K14" s="31">
        <f t="shared" si="7"/>
        <v>0</v>
      </c>
      <c r="L14" s="31">
        <f t="shared" si="7"/>
        <v>155400</v>
      </c>
      <c r="M14" s="31">
        <f t="shared" si="7"/>
        <v>0</v>
      </c>
      <c r="O14" s="32"/>
    </row>
    <row r="15" spans="1:15" s="30" customFormat="1" ht="30.75" customHeight="1">
      <c r="A15" s="33" t="s">
        <v>161</v>
      </c>
      <c r="B15" s="223">
        <v>1</v>
      </c>
      <c r="C15" s="75">
        <v>43500</v>
      </c>
      <c r="D15" s="31">
        <f t="shared" si="1"/>
        <v>43500</v>
      </c>
      <c r="E15" s="31">
        <v>0</v>
      </c>
      <c r="F15" s="31">
        <v>0</v>
      </c>
      <c r="G15" s="31">
        <v>0</v>
      </c>
      <c r="H15" s="31">
        <v>0</v>
      </c>
      <c r="I15" s="31">
        <f>+D15</f>
        <v>43500</v>
      </c>
      <c r="J15" s="31">
        <v>0</v>
      </c>
      <c r="K15" s="31">
        <v>0</v>
      </c>
      <c r="L15" s="31">
        <f>+I15</f>
        <v>43500</v>
      </c>
      <c r="M15" s="31">
        <v>0</v>
      </c>
      <c r="O15" s="32"/>
    </row>
    <row r="16" spans="1:15" s="30" customFormat="1" ht="30.75" customHeight="1">
      <c r="A16" s="33" t="s">
        <v>162</v>
      </c>
      <c r="B16" s="223">
        <v>1</v>
      </c>
      <c r="C16" s="75">
        <v>37850</v>
      </c>
      <c r="D16" s="31">
        <f t="shared" si="1"/>
        <v>37850</v>
      </c>
      <c r="E16" s="31">
        <v>0</v>
      </c>
      <c r="F16" s="31">
        <v>0</v>
      </c>
      <c r="G16" s="31">
        <v>0</v>
      </c>
      <c r="H16" s="31">
        <v>0</v>
      </c>
      <c r="I16" s="31">
        <f>+D16</f>
        <v>37850</v>
      </c>
      <c r="J16" s="31">
        <v>0</v>
      </c>
      <c r="K16" s="31">
        <v>0</v>
      </c>
      <c r="L16" s="31">
        <f>+I16</f>
        <v>37850</v>
      </c>
      <c r="M16" s="31">
        <v>0</v>
      </c>
      <c r="O16" s="32"/>
    </row>
    <row r="17" spans="1:15" s="30" customFormat="1" ht="30.75" customHeight="1">
      <c r="A17" s="33" t="s">
        <v>163</v>
      </c>
      <c r="B17" s="223">
        <v>1</v>
      </c>
      <c r="C17" s="75">
        <v>42450</v>
      </c>
      <c r="D17" s="31">
        <f t="shared" si="1"/>
        <v>42450</v>
      </c>
      <c r="E17" s="31">
        <v>0</v>
      </c>
      <c r="F17" s="31">
        <v>0</v>
      </c>
      <c r="G17" s="31">
        <v>0</v>
      </c>
      <c r="H17" s="31">
        <v>0</v>
      </c>
      <c r="I17" s="31">
        <f>+D17</f>
        <v>42450</v>
      </c>
      <c r="J17" s="31">
        <v>0</v>
      </c>
      <c r="K17" s="31">
        <v>0</v>
      </c>
      <c r="L17" s="31">
        <f>+I17</f>
        <v>42450</v>
      </c>
      <c r="M17" s="31">
        <v>0</v>
      </c>
      <c r="O17" s="32"/>
    </row>
    <row r="18" spans="1:15" s="30" customFormat="1" ht="30.75" customHeight="1">
      <c r="A18" s="33" t="s">
        <v>322</v>
      </c>
      <c r="B18" s="223">
        <v>0</v>
      </c>
      <c r="C18" s="75">
        <v>556200</v>
      </c>
      <c r="D18" s="31">
        <f t="shared" si="1"/>
        <v>0</v>
      </c>
      <c r="E18" s="31">
        <v>0</v>
      </c>
      <c r="F18" s="31">
        <f>+D18</f>
        <v>0</v>
      </c>
      <c r="G18" s="31">
        <f>+F18</f>
        <v>0</v>
      </c>
      <c r="H18" s="31">
        <v>0</v>
      </c>
      <c r="I18" s="31">
        <v>0</v>
      </c>
      <c r="J18" s="31">
        <f>+F18</f>
        <v>0</v>
      </c>
      <c r="K18" s="31">
        <f>+G18</f>
        <v>0</v>
      </c>
      <c r="L18" s="31">
        <v>0</v>
      </c>
      <c r="M18" s="31">
        <v>0</v>
      </c>
      <c r="O18" s="32"/>
    </row>
    <row r="19" spans="1:15" s="30" customFormat="1" ht="30.75" customHeight="1">
      <c r="A19" s="33" t="s">
        <v>323</v>
      </c>
      <c r="B19" s="223">
        <v>0</v>
      </c>
      <c r="C19" s="75">
        <v>578600</v>
      </c>
      <c r="D19" s="31">
        <f t="shared" si="1"/>
        <v>0</v>
      </c>
      <c r="E19" s="31">
        <v>0</v>
      </c>
      <c r="F19" s="31">
        <v>0</v>
      </c>
      <c r="G19" s="31">
        <v>0</v>
      </c>
      <c r="H19" s="31">
        <v>0</v>
      </c>
      <c r="I19" s="31">
        <f>+C19</f>
        <v>578600</v>
      </c>
      <c r="J19" s="31">
        <v>0</v>
      </c>
      <c r="K19" s="31">
        <v>0</v>
      </c>
      <c r="L19" s="31">
        <f>+I19</f>
        <v>578600</v>
      </c>
      <c r="M19" s="31">
        <v>0</v>
      </c>
      <c r="O19" s="32"/>
    </row>
    <row r="20" spans="1:15" s="30" customFormat="1" ht="30.75" customHeight="1">
      <c r="A20" s="40"/>
      <c r="B20" s="40"/>
      <c r="C20" s="282" t="s">
        <v>16</v>
      </c>
      <c r="D20" s="282"/>
      <c r="E20" s="34">
        <f>SUM(E2:E19)</f>
        <v>485400</v>
      </c>
      <c r="F20" s="34">
        <f t="shared" ref="F20:M20" si="8">SUM(F2:F17)</f>
        <v>657550</v>
      </c>
      <c r="G20" s="34">
        <f t="shared" si="8"/>
        <v>502150</v>
      </c>
      <c r="H20" s="34">
        <f t="shared" si="8"/>
        <v>657550</v>
      </c>
      <c r="I20" s="34">
        <f t="shared" si="8"/>
        <v>625950</v>
      </c>
      <c r="J20" s="34">
        <f t="shared" si="8"/>
        <v>1288150</v>
      </c>
      <c r="K20" s="34">
        <f t="shared" si="8"/>
        <v>1132750</v>
      </c>
      <c r="L20" s="34">
        <f t="shared" si="8"/>
        <v>1411950</v>
      </c>
      <c r="M20" s="34">
        <f t="shared" si="8"/>
        <v>502150</v>
      </c>
    </row>
    <row r="21" spans="1:15" s="30" customFormat="1" ht="30.75" customHeight="1">
      <c r="A21" s="40"/>
      <c r="B21" s="40"/>
      <c r="C21" s="283" t="s">
        <v>15</v>
      </c>
      <c r="D21" s="283"/>
      <c r="E21" s="35">
        <f>+E20/Costo!$C$27</f>
        <v>80900</v>
      </c>
      <c r="F21" s="35">
        <f>+F20/Costo!$C$27</f>
        <v>109591.66666666667</v>
      </c>
      <c r="G21" s="35">
        <f>+G20/Costo!$C$27</f>
        <v>83691.666666666672</v>
      </c>
      <c r="H21" s="35">
        <f>+H20/Costo!$C$27</f>
        <v>109591.66666666667</v>
      </c>
      <c r="I21" s="35">
        <f>+I20/Costo!$C$27</f>
        <v>104325</v>
      </c>
      <c r="J21" s="35">
        <f>+J20/Costo!$C$27</f>
        <v>214691.66666666666</v>
      </c>
      <c r="K21" s="35">
        <f>+K20/Costo!$C$27</f>
        <v>188791.66666666666</v>
      </c>
      <c r="L21" s="35">
        <f>+L20/Costo!$C$27</f>
        <v>235325</v>
      </c>
      <c r="M21" s="35">
        <f>+M20/Costo!$C$27</f>
        <v>83691.666666666672</v>
      </c>
    </row>
    <row r="27" spans="1:15" ht="30.75" customHeight="1">
      <c r="C27" s="284" t="s">
        <v>179</v>
      </c>
      <c r="D27" s="172" t="s">
        <v>173</v>
      </c>
      <c r="E27" s="173">
        <v>52704</v>
      </c>
      <c r="F27" s="39">
        <f>E27*1.0928</f>
        <v>57594.931199999999</v>
      </c>
      <c r="H27" s="72"/>
    </row>
    <row r="28" spans="1:15" ht="30.75" customHeight="1">
      <c r="C28" s="284"/>
      <c r="D28" s="175" t="s">
        <v>183</v>
      </c>
      <c r="E28" s="173">
        <v>31580</v>
      </c>
      <c r="F28" s="39">
        <f t="shared" ref="F28:F37" si="9">E28*1.0928</f>
        <v>34510.623999999996</v>
      </c>
      <c r="H28" s="72"/>
    </row>
    <row r="29" spans="1:15" ht="30.75" customHeight="1">
      <c r="C29" s="284"/>
      <c r="D29" s="175" t="s">
        <v>174</v>
      </c>
      <c r="E29" s="173">
        <v>24187</v>
      </c>
      <c r="F29" s="39">
        <f t="shared" si="9"/>
        <v>26431.553599999999</v>
      </c>
      <c r="H29" s="72"/>
    </row>
    <row r="30" spans="1:15" ht="30.75" customHeight="1">
      <c r="C30" s="284"/>
      <c r="D30" s="175" t="s">
        <v>175</v>
      </c>
      <c r="E30" s="173">
        <v>47529</v>
      </c>
      <c r="F30" s="39">
        <f t="shared" si="9"/>
        <v>51939.691200000001</v>
      </c>
      <c r="H30" s="72"/>
    </row>
    <row r="31" spans="1:15" ht="30.75" customHeight="1">
      <c r="C31" s="284"/>
      <c r="D31" s="175" t="s">
        <v>176</v>
      </c>
      <c r="E31" s="173">
        <v>42142</v>
      </c>
      <c r="F31" s="39">
        <f t="shared" si="9"/>
        <v>46052.777600000001</v>
      </c>
      <c r="H31" s="72"/>
    </row>
    <row r="32" spans="1:15" ht="30.75" customHeight="1">
      <c r="C32" s="284"/>
      <c r="D32" s="175" t="s">
        <v>181</v>
      </c>
      <c r="E32" s="173">
        <v>52704</v>
      </c>
      <c r="F32" s="39">
        <f t="shared" si="9"/>
        <v>57594.931199999999</v>
      </c>
      <c r="H32" s="72"/>
    </row>
    <row r="33" spans="3:8" ht="30.75" customHeight="1">
      <c r="C33" s="284"/>
      <c r="D33" s="175" t="s">
        <v>178</v>
      </c>
      <c r="E33" s="173">
        <v>24187</v>
      </c>
      <c r="F33" s="39">
        <f t="shared" si="9"/>
        <v>26431.553599999999</v>
      </c>
      <c r="H33" s="72"/>
    </row>
    <row r="34" spans="3:8" ht="30.75" customHeight="1">
      <c r="C34" s="284"/>
      <c r="D34" s="175" t="s">
        <v>180</v>
      </c>
      <c r="E34" s="173">
        <v>37918</v>
      </c>
      <c r="F34" s="39">
        <f t="shared" si="9"/>
        <v>41436.790399999998</v>
      </c>
      <c r="H34" s="72"/>
    </row>
    <row r="35" spans="3:8" ht="30.75" customHeight="1">
      <c r="C35" s="284"/>
      <c r="D35" s="175" t="s">
        <v>177</v>
      </c>
      <c r="E35" s="173">
        <v>42142</v>
      </c>
      <c r="F35" s="39">
        <f t="shared" si="9"/>
        <v>46052.777600000001</v>
      </c>
      <c r="H35" s="72"/>
    </row>
    <row r="36" spans="3:8" ht="30.75" customHeight="1">
      <c r="C36" s="284"/>
      <c r="D36" s="175" t="s">
        <v>182</v>
      </c>
      <c r="E36" s="173">
        <v>52704</v>
      </c>
      <c r="F36" s="39">
        <f t="shared" si="9"/>
        <v>57594.931199999999</v>
      </c>
      <c r="H36" s="72"/>
    </row>
    <row r="37" spans="3:8" ht="30.75" customHeight="1">
      <c r="C37" s="284"/>
      <c r="D37" s="175" t="s">
        <v>184</v>
      </c>
      <c r="E37" s="173">
        <v>28412</v>
      </c>
      <c r="F37" s="39">
        <f t="shared" si="9"/>
        <v>31048.633600000001</v>
      </c>
      <c r="H37" s="72"/>
    </row>
    <row r="38" spans="3:8" ht="30.75" customHeight="1">
      <c r="D38" s="174" t="s">
        <v>0</v>
      </c>
      <c r="E38" s="174">
        <f>SUM(E27:E37)</f>
        <v>436209</v>
      </c>
      <c r="F38" s="174">
        <f>SUM(F27:F37)</f>
        <v>476689.19520000002</v>
      </c>
    </row>
    <row r="40" spans="3:8" ht="30.75" customHeight="1">
      <c r="C40" s="284" t="s">
        <v>185</v>
      </c>
      <c r="D40" s="172" t="s">
        <v>186</v>
      </c>
      <c r="E40" s="173">
        <v>28818</v>
      </c>
      <c r="H40" s="72"/>
    </row>
    <row r="41" spans="3:8" ht="30.75" customHeight="1">
      <c r="C41" s="284"/>
      <c r="D41" s="172" t="s">
        <v>187</v>
      </c>
      <c r="E41" s="173">
        <v>28818</v>
      </c>
      <c r="H41" s="72"/>
    </row>
    <row r="42" spans="3:8" ht="30.75" customHeight="1">
      <c r="C42" s="284"/>
      <c r="D42" s="172" t="s">
        <v>188</v>
      </c>
      <c r="E42" s="173">
        <v>22624</v>
      </c>
      <c r="H42" s="72"/>
    </row>
    <row r="43" spans="3:8" ht="30.75" customHeight="1">
      <c r="C43" s="284"/>
      <c r="D43" s="172" t="s">
        <v>325</v>
      </c>
      <c r="E43" s="173">
        <v>19301</v>
      </c>
      <c r="H43" s="72"/>
    </row>
    <row r="44" spans="3:8" ht="30.75" customHeight="1">
      <c r="C44" s="284"/>
      <c r="D44" s="172" t="s">
        <v>326</v>
      </c>
      <c r="E44" s="173">
        <v>9506</v>
      </c>
      <c r="H44" s="72"/>
    </row>
    <row r="45" spans="3:8" ht="30.75" customHeight="1">
      <c r="C45" s="284"/>
      <c r="D45" s="172" t="s">
        <v>327</v>
      </c>
      <c r="E45" s="173">
        <v>11712</v>
      </c>
      <c r="H45" s="72"/>
    </row>
    <row r="46" spans="3:8" ht="30.75" customHeight="1">
      <c r="C46" s="284"/>
      <c r="D46" s="172" t="s">
        <v>189</v>
      </c>
      <c r="E46" s="173">
        <v>18800</v>
      </c>
      <c r="H46" s="72"/>
    </row>
    <row r="47" spans="3:8" ht="30.75" customHeight="1">
      <c r="C47" s="284"/>
      <c r="D47" s="172" t="s">
        <v>190</v>
      </c>
      <c r="E47" s="173">
        <v>8450</v>
      </c>
      <c r="H47" s="72"/>
    </row>
    <row r="48" spans="3:8" ht="30.75" customHeight="1">
      <c r="C48" s="284"/>
      <c r="D48" s="172" t="s">
        <v>191</v>
      </c>
      <c r="E48" s="173">
        <v>39143</v>
      </c>
      <c r="H48" s="72"/>
    </row>
    <row r="49" spans="3:8" ht="30.75" customHeight="1">
      <c r="C49" s="284"/>
      <c r="D49" s="172" t="s">
        <v>192</v>
      </c>
      <c r="E49" s="173">
        <v>72988</v>
      </c>
      <c r="H49" s="72"/>
    </row>
    <row r="50" spans="3:8" ht="30.75" customHeight="1">
      <c r="C50" s="284"/>
      <c r="D50" s="172" t="s">
        <v>193</v>
      </c>
      <c r="E50" s="173">
        <v>25766</v>
      </c>
      <c r="H50" s="72"/>
    </row>
    <row r="51" spans="3:8" ht="30.75" customHeight="1">
      <c r="C51" s="284"/>
      <c r="D51" s="172" t="s">
        <v>194</v>
      </c>
      <c r="E51" s="173">
        <v>51442</v>
      </c>
      <c r="H51" s="72"/>
    </row>
    <row r="52" spans="3:8" ht="30.75" customHeight="1">
      <c r="C52" s="284"/>
      <c r="D52" s="172" t="s">
        <v>195</v>
      </c>
      <c r="E52" s="173">
        <v>35805</v>
      </c>
      <c r="H52" s="72"/>
    </row>
    <row r="53" spans="3:8" ht="30.75" customHeight="1">
      <c r="C53" s="284"/>
      <c r="D53" s="172" t="s">
        <v>196</v>
      </c>
      <c r="E53" s="173">
        <v>44255</v>
      </c>
      <c r="H53" s="72"/>
    </row>
    <row r="54" spans="3:8" ht="30.75" customHeight="1">
      <c r="C54" s="49"/>
      <c r="D54" s="174" t="s">
        <v>0</v>
      </c>
      <c r="E54" s="174">
        <f>SUM(E40:E53)</f>
        <v>417428</v>
      </c>
    </row>
    <row r="176" spans="1:2" ht="30.75" customHeight="1">
      <c r="A176" s="73"/>
      <c r="B176" s="73"/>
    </row>
    <row r="177" spans="1:2" ht="30.75" customHeight="1">
      <c r="A177" s="73"/>
      <c r="B177" s="73"/>
    </row>
  </sheetData>
  <mergeCells count="4">
    <mergeCell ref="C20:D20"/>
    <mergeCell ref="C21:D21"/>
    <mergeCell ref="C27:C37"/>
    <mergeCell ref="C40:C53"/>
  </mergeCells>
  <pageMargins left="0.70866141732283472" right="0.51181102362204722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B1:M13"/>
  <sheetViews>
    <sheetView topLeftCell="A4" zoomScale="95" zoomScaleNormal="95" workbookViewId="0">
      <selection activeCell="F5" sqref="F5"/>
    </sheetView>
  </sheetViews>
  <sheetFormatPr baseColWidth="10" defaultColWidth="11.42578125" defaultRowHeight="30" customHeight="1"/>
  <cols>
    <col min="1" max="1" width="2.42578125" style="2" customWidth="1"/>
    <col min="2" max="2" width="11.42578125" style="2"/>
    <col min="3" max="3" width="28.140625" style="2" customWidth="1"/>
    <col min="4" max="4" width="16.5703125" style="2" customWidth="1"/>
    <col min="5" max="10" width="15" style="11" customWidth="1"/>
    <col min="11" max="13" width="15" style="2" customWidth="1"/>
    <col min="14" max="16384" width="11.42578125" style="2"/>
  </cols>
  <sheetData>
    <row r="1" spans="2:13" ht="30" customHeight="1">
      <c r="B1" s="285"/>
      <c r="C1" s="285"/>
      <c r="D1" s="286" t="s">
        <v>473</v>
      </c>
      <c r="E1" s="286"/>
      <c r="F1" s="286"/>
      <c r="G1" s="286"/>
      <c r="H1" s="286"/>
      <c r="I1" s="286"/>
      <c r="J1" s="286"/>
      <c r="K1" s="286"/>
      <c r="L1" s="286"/>
      <c r="M1" s="286"/>
    </row>
    <row r="2" spans="2:13" ht="30" customHeight="1">
      <c r="B2" s="285"/>
      <c r="C2" s="285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2:13" ht="30" customHeight="1">
      <c r="B3" s="285"/>
      <c r="C3" s="285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2:13" s="1" customFormat="1" ht="30" customHeight="1">
      <c r="B4" s="76" t="s">
        <v>464</v>
      </c>
      <c r="C4" s="24" t="s">
        <v>368</v>
      </c>
      <c r="D4" s="24" t="s">
        <v>472</v>
      </c>
      <c r="E4" s="24" t="s">
        <v>217</v>
      </c>
      <c r="F4" s="24" t="s">
        <v>461</v>
      </c>
      <c r="G4" s="24" t="s">
        <v>328</v>
      </c>
      <c r="H4" s="24" t="s">
        <v>522</v>
      </c>
      <c r="I4" s="24" t="s">
        <v>523</v>
      </c>
      <c r="J4" s="24" t="s">
        <v>18</v>
      </c>
      <c r="K4" s="24" t="s">
        <v>524</v>
      </c>
      <c r="L4" s="24" t="s">
        <v>525</v>
      </c>
      <c r="M4" s="24" t="s">
        <v>329</v>
      </c>
    </row>
    <row r="5" spans="2:13" s="3" customFormat="1" ht="30" customHeight="1">
      <c r="B5" s="77">
        <v>2</v>
      </c>
      <c r="C5" s="77" t="s">
        <v>332</v>
      </c>
      <c r="D5" s="81"/>
      <c r="E5" s="176"/>
      <c r="F5" s="78">
        <f>'Precios R9'!M4</f>
        <v>1040</v>
      </c>
      <c r="G5" s="25">
        <f>'Precios R9'!AG4</f>
        <v>221</v>
      </c>
      <c r="H5" s="79">
        <f>+ROUND(G5-(G5*20%),2)</f>
        <v>176.8</v>
      </c>
      <c r="I5" s="79">
        <f>+ROUND(G5-(G5*25%),2)</f>
        <v>165.75</v>
      </c>
      <c r="J5" s="25">
        <f>+D5*E5</f>
        <v>0</v>
      </c>
      <c r="K5" s="80">
        <f>IF(D5=0,0,1-(H5/F5))</f>
        <v>0</v>
      </c>
      <c r="L5" s="80">
        <f>IF(D5=0,0,1-(I5/F5))</f>
        <v>0</v>
      </c>
      <c r="M5" s="25">
        <f>+H5*D5</f>
        <v>0</v>
      </c>
    </row>
    <row r="12" spans="2:13" ht="30" customHeight="1">
      <c r="J12" s="12"/>
    </row>
    <row r="13" spans="2:13" ht="30" customHeight="1">
      <c r="J13" s="13"/>
    </row>
  </sheetData>
  <mergeCells count="2">
    <mergeCell ref="B1:C3"/>
    <mergeCell ref="D1:M3"/>
  </mergeCells>
  <conditionalFormatting sqref="J12">
    <cfRule type="expression" dxfId="2" priority="1">
      <formula>ISERROR(J12)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24"/>
  <sheetViews>
    <sheetView topLeftCell="B1" zoomScale="90" zoomScaleNormal="90" zoomScalePageLayoutView="125" workbookViewId="0">
      <selection activeCell="D1" sqref="D1"/>
    </sheetView>
  </sheetViews>
  <sheetFormatPr baseColWidth="10" defaultColWidth="11.42578125" defaultRowHeight="19.5"/>
  <cols>
    <col min="1" max="1" width="5.7109375" style="30" customWidth="1"/>
    <col min="2" max="2" width="61" style="30" customWidth="1"/>
    <col min="3" max="4" width="11.140625" style="30" customWidth="1"/>
    <col min="5" max="6" width="15.28515625" style="30" customWidth="1"/>
    <col min="7" max="8" width="18.5703125" style="41" customWidth="1"/>
    <col min="9" max="17" width="15.7109375" style="41" hidden="1" customWidth="1"/>
    <col min="18" max="19" width="14.7109375" style="94" customWidth="1"/>
    <col min="20" max="26" width="14.7109375" style="30" customWidth="1"/>
    <col min="27" max="16384" width="11.42578125" style="30"/>
  </cols>
  <sheetData>
    <row r="1" spans="1:29" ht="75" customHeight="1" thickBot="1">
      <c r="B1" s="82" t="s">
        <v>774</v>
      </c>
      <c r="C1" s="247"/>
      <c r="D1" s="247"/>
      <c r="E1" s="287" t="s">
        <v>775</v>
      </c>
      <c r="F1" s="288"/>
      <c r="G1" s="289"/>
      <c r="H1" s="83">
        <v>230</v>
      </c>
      <c r="I1" s="84"/>
      <c r="J1" s="84"/>
      <c r="K1" s="84"/>
      <c r="L1" s="84"/>
      <c r="M1" s="84"/>
      <c r="N1" s="84"/>
      <c r="O1" s="84"/>
      <c r="P1" s="84"/>
      <c r="Q1" s="84"/>
      <c r="R1" s="85" t="s">
        <v>755</v>
      </c>
      <c r="S1" s="86" t="s">
        <v>756</v>
      </c>
      <c r="T1" s="85" t="s">
        <v>757</v>
      </c>
      <c r="U1" s="85" t="s">
        <v>761</v>
      </c>
      <c r="V1" s="85" t="s">
        <v>762</v>
      </c>
      <c r="W1" s="103" t="s">
        <v>526</v>
      </c>
      <c r="X1" s="103" t="s">
        <v>758</v>
      </c>
      <c r="Y1" s="103" t="s">
        <v>759</v>
      </c>
      <c r="Z1" s="103" t="s">
        <v>760</v>
      </c>
      <c r="AB1" s="167" t="s">
        <v>754</v>
      </c>
      <c r="AC1" s="117" t="s">
        <v>19</v>
      </c>
    </row>
    <row r="2" spans="1:29" ht="57" customHeight="1" thickBot="1">
      <c r="A2" s="290" t="s">
        <v>527</v>
      </c>
      <c r="B2" s="291"/>
      <c r="C2" s="139" t="s">
        <v>0</v>
      </c>
      <c r="D2" s="139" t="s">
        <v>362</v>
      </c>
      <c r="E2" s="140" t="s">
        <v>1</v>
      </c>
      <c r="F2" s="140" t="s">
        <v>361</v>
      </c>
      <c r="G2" s="140" t="s">
        <v>763</v>
      </c>
      <c r="H2" s="140" t="s">
        <v>764</v>
      </c>
      <c r="I2" s="142" t="s">
        <v>2</v>
      </c>
      <c r="J2" s="143" t="s">
        <v>3</v>
      </c>
      <c r="K2" s="143" t="s">
        <v>4</v>
      </c>
      <c r="L2" s="144" t="s">
        <v>5</v>
      </c>
      <c r="M2" s="145" t="s">
        <v>347</v>
      </c>
      <c r="N2" s="146" t="s">
        <v>346</v>
      </c>
      <c r="O2" s="146" t="s">
        <v>474</v>
      </c>
      <c r="P2" s="146" t="s">
        <v>348</v>
      </c>
      <c r="Q2" s="147" t="s">
        <v>363</v>
      </c>
      <c r="R2" s="87">
        <v>1.25</v>
      </c>
      <c r="S2" s="87">
        <v>1.75</v>
      </c>
      <c r="T2" s="87">
        <v>2</v>
      </c>
      <c r="U2" s="87">
        <v>2.5</v>
      </c>
      <c r="V2" s="87">
        <v>1.75</v>
      </c>
      <c r="W2" s="87">
        <v>0.35</v>
      </c>
      <c r="X2" s="87">
        <v>2.1</v>
      </c>
      <c r="Y2" s="87">
        <v>0.75</v>
      </c>
      <c r="Z2" s="87">
        <v>1.1000000000000001</v>
      </c>
      <c r="AB2" s="168">
        <v>1</v>
      </c>
      <c r="AC2" s="169">
        <v>5.2199999999999998E-3</v>
      </c>
    </row>
    <row r="3" spans="1:29" ht="37.5" customHeight="1">
      <c r="A3" s="126">
        <f>Costo!A3</f>
        <v>0</v>
      </c>
      <c r="B3" s="88" t="s">
        <v>333</v>
      </c>
      <c r="C3" s="128">
        <f>D3*A3</f>
        <v>0</v>
      </c>
      <c r="D3" s="128">
        <f>G3+H3+I3+J3+K3+L3+M3+N3+P3+Q3</f>
        <v>0</v>
      </c>
      <c r="E3" s="89">
        <f>IF(Costo!E3&lt;Costo!$E$4,Costo!$E$4,Costo!E3)</f>
        <v>1708200</v>
      </c>
      <c r="F3" s="92">
        <f>Costo!F3</f>
        <v>200000</v>
      </c>
      <c r="G3" s="90">
        <f t="shared" ref="G3:G24" si="0">(E3/$H$1*R3*$R$2)+(E3/$H$1*S3*$S$2)+(E3/$H$1*T3*$T$2)+(E3/$H$1*U3*$U$2)+(E3/$H$1*V3*$V$2)</f>
        <v>0</v>
      </c>
      <c r="H3" s="90">
        <f t="shared" ref="H3:H24" si="1">(E3/$H$1*W3*$W$2)+(E3/$H$1*X3*$X$2)+(E3/$H$1*Y3*$Y$2)+(E3/$H$1*Z3*$Z$2)</f>
        <v>0</v>
      </c>
      <c r="I3" s="132">
        <f>(G3+H3)*8.333%</f>
        <v>0</v>
      </c>
      <c r="J3" s="133">
        <f>(G3+H3)*8.333%</f>
        <v>0</v>
      </c>
      <c r="K3" s="133">
        <f>(G3+H3)*1%</f>
        <v>0</v>
      </c>
      <c r="L3" s="134">
        <f>H3*4.17%</f>
        <v>0</v>
      </c>
      <c r="M3" s="132">
        <f>(G3+H3)*12%</f>
        <v>0</v>
      </c>
      <c r="N3" s="133">
        <v>0</v>
      </c>
      <c r="O3" s="135">
        <f>Costo!O3</f>
        <v>2</v>
      </c>
      <c r="P3" s="133">
        <f>IF(E3&lt;1300000,(VLOOKUP(O3,$AB$2:$AC$6,2,FALSE))*(G3+H3),(VLOOKUP(O3,$AB$2:$AC$6,2,FALSE))*(G3+H3))</f>
        <v>0</v>
      </c>
      <c r="Q3" s="136">
        <f>IF(E3&lt;1300000,(G3+H3+L3)*4%,(G3+H3+L3)*4%)</f>
        <v>0</v>
      </c>
      <c r="R3" s="102">
        <v>0</v>
      </c>
      <c r="S3" s="102">
        <v>0</v>
      </c>
      <c r="T3" s="102">
        <v>0</v>
      </c>
      <c r="U3" s="102">
        <v>0</v>
      </c>
      <c r="V3" s="102">
        <v>0</v>
      </c>
      <c r="W3" s="102">
        <v>0</v>
      </c>
      <c r="X3" s="102">
        <v>0</v>
      </c>
      <c r="Y3" s="102">
        <v>0</v>
      </c>
      <c r="Z3" s="102">
        <v>0</v>
      </c>
      <c r="AA3" s="41"/>
      <c r="AB3" s="168">
        <v>2</v>
      </c>
      <c r="AC3" s="169">
        <v>1.044E-2</v>
      </c>
    </row>
    <row r="4" spans="1:29" ht="37.5" customHeight="1">
      <c r="A4" s="126">
        <f>Costo!A4</f>
        <v>9</v>
      </c>
      <c r="B4" s="91" t="s">
        <v>334</v>
      </c>
      <c r="C4" s="128">
        <f>D4*A4</f>
        <v>0</v>
      </c>
      <c r="D4" s="128">
        <f>G4+H4+I4+J4+K4+L4+M4+N4+P4+Q4</f>
        <v>0</v>
      </c>
      <c r="E4" s="89">
        <f>IF(Costo!E4&lt;Costo!$E$4,Costo!$E$4,Costo!E4)</f>
        <v>1423500</v>
      </c>
      <c r="F4" s="92">
        <f>Costo!F4</f>
        <v>200000</v>
      </c>
      <c r="G4" s="90">
        <f t="shared" si="0"/>
        <v>0</v>
      </c>
      <c r="H4" s="90">
        <f t="shared" si="1"/>
        <v>0</v>
      </c>
      <c r="I4" s="132">
        <f t="shared" ref="I4:I24" si="2">(G4+H4)*8.333%</f>
        <v>0</v>
      </c>
      <c r="J4" s="133">
        <f t="shared" ref="J4:J24" si="3">(G4+H4)*8.333%</f>
        <v>0</v>
      </c>
      <c r="K4" s="133">
        <f t="shared" ref="K4:K24" si="4">(G4+H4)*1%</f>
        <v>0</v>
      </c>
      <c r="L4" s="134">
        <f>H4*4.17%</f>
        <v>0</v>
      </c>
      <c r="M4" s="132">
        <f>(G4+H4)*12%</f>
        <v>0</v>
      </c>
      <c r="N4" s="133">
        <v>0</v>
      </c>
      <c r="O4" s="135">
        <f>Costo!O4</f>
        <v>2</v>
      </c>
      <c r="P4" s="133">
        <f>IF(E4&lt;1300000,(VLOOKUP(O4,$AB$2:$AC$6,2,FALSE))*(G4+H4),(VLOOKUP(O4,$AB$2:$AC$6,2,FALSE))*(G4+H4))</f>
        <v>0</v>
      </c>
      <c r="Q4" s="136">
        <f>IF(E4&lt;1300000,(G4+H4+L4)*4%,(G4+H4+L4)*4%)</f>
        <v>0</v>
      </c>
      <c r="R4" s="102">
        <v>0</v>
      </c>
      <c r="S4" s="102">
        <v>0</v>
      </c>
      <c r="T4" s="102">
        <v>0</v>
      </c>
      <c r="U4" s="102">
        <v>0</v>
      </c>
      <c r="V4" s="102">
        <v>0</v>
      </c>
      <c r="W4" s="102">
        <v>0</v>
      </c>
      <c r="X4" s="102">
        <v>0</v>
      </c>
      <c r="Y4" s="102">
        <v>0</v>
      </c>
      <c r="Z4" s="102">
        <v>0</v>
      </c>
      <c r="AA4" s="93"/>
      <c r="AB4" s="168">
        <v>3</v>
      </c>
      <c r="AC4" s="169">
        <v>2.436E-2</v>
      </c>
    </row>
    <row r="5" spans="1:29" ht="37.5" customHeight="1">
      <c r="A5" s="126">
        <f>Costo!A5</f>
        <v>0</v>
      </c>
      <c r="B5" s="91" t="s">
        <v>335</v>
      </c>
      <c r="C5" s="128">
        <f t="shared" ref="C5:C24" si="5">D5*A5</f>
        <v>0</v>
      </c>
      <c r="D5" s="128">
        <f t="shared" ref="D5:D24" si="6">G5+H5+I5+J5+K5+L5+M5+N5+P5+Q5</f>
        <v>0</v>
      </c>
      <c r="E5" s="89">
        <f>IF(Costo!E5&lt;Costo!$E$4,Costo!$E$4,Costo!E5)</f>
        <v>1423500</v>
      </c>
      <c r="F5" s="92">
        <f>Costo!F5</f>
        <v>200000</v>
      </c>
      <c r="G5" s="90">
        <f t="shared" si="0"/>
        <v>0</v>
      </c>
      <c r="H5" s="90">
        <f t="shared" si="1"/>
        <v>0</v>
      </c>
      <c r="I5" s="132">
        <f t="shared" si="2"/>
        <v>0</v>
      </c>
      <c r="J5" s="133">
        <f t="shared" si="3"/>
        <v>0</v>
      </c>
      <c r="K5" s="133">
        <f t="shared" si="4"/>
        <v>0</v>
      </c>
      <c r="L5" s="134">
        <f t="shared" ref="L5:L24" si="7">H5*4.17%</f>
        <v>0</v>
      </c>
      <c r="M5" s="132">
        <f t="shared" ref="M5:M24" si="8">(G5+H5)*12%</f>
        <v>0</v>
      </c>
      <c r="N5" s="133">
        <v>0</v>
      </c>
      <c r="O5" s="135">
        <f>Costo!O5</f>
        <v>2</v>
      </c>
      <c r="P5" s="133">
        <f t="shared" ref="P5:P24" si="9">IF(E5&lt;1300000,(VLOOKUP(O5,$AB$2:$AC$6,2,FALSE))*(G5+H5),(VLOOKUP(O5,$AB$2:$AC$6,2,FALSE))*(G5+H5))</f>
        <v>0</v>
      </c>
      <c r="Q5" s="136">
        <f t="shared" ref="Q5:Q24" si="10">IF(E5&lt;1300000,(G5+H5+L5)*4%,(G5+H5+L5)*4%)</f>
        <v>0</v>
      </c>
      <c r="R5" s="102">
        <v>0</v>
      </c>
      <c r="S5" s="102">
        <v>0</v>
      </c>
      <c r="T5" s="102">
        <v>0</v>
      </c>
      <c r="U5" s="102">
        <v>0</v>
      </c>
      <c r="V5" s="102">
        <v>0</v>
      </c>
      <c r="W5" s="102">
        <v>0</v>
      </c>
      <c r="X5" s="102">
        <v>0</v>
      </c>
      <c r="Y5" s="102">
        <v>0</v>
      </c>
      <c r="Z5" s="102">
        <v>0</v>
      </c>
      <c r="AB5" s="168">
        <v>4</v>
      </c>
      <c r="AC5" s="169">
        <v>4.3499999999999997E-2</v>
      </c>
    </row>
    <row r="6" spans="1:29" ht="37.5" customHeight="1" thickBot="1">
      <c r="A6" s="126">
        <f>Costo!A6</f>
        <v>0</v>
      </c>
      <c r="B6" s="91" t="s">
        <v>336</v>
      </c>
      <c r="C6" s="128">
        <f t="shared" si="5"/>
        <v>0</v>
      </c>
      <c r="D6" s="128">
        <f t="shared" si="6"/>
        <v>0</v>
      </c>
      <c r="E6" s="89">
        <f>IF(Costo!E6&lt;Costo!$E$4,Costo!$E$4,Costo!E6)</f>
        <v>1423500</v>
      </c>
      <c r="F6" s="92">
        <f>Costo!F6</f>
        <v>200000</v>
      </c>
      <c r="G6" s="90">
        <f t="shared" si="0"/>
        <v>0</v>
      </c>
      <c r="H6" s="90">
        <f t="shared" si="1"/>
        <v>0</v>
      </c>
      <c r="I6" s="132">
        <f t="shared" si="2"/>
        <v>0</v>
      </c>
      <c r="J6" s="133">
        <f t="shared" si="3"/>
        <v>0</v>
      </c>
      <c r="K6" s="133">
        <f t="shared" si="4"/>
        <v>0</v>
      </c>
      <c r="L6" s="134">
        <f t="shared" si="7"/>
        <v>0</v>
      </c>
      <c r="M6" s="132">
        <f t="shared" si="8"/>
        <v>0</v>
      </c>
      <c r="N6" s="133">
        <v>0</v>
      </c>
      <c r="O6" s="135">
        <f>Costo!O6</f>
        <v>2</v>
      </c>
      <c r="P6" s="133">
        <f t="shared" si="9"/>
        <v>0</v>
      </c>
      <c r="Q6" s="136">
        <f t="shared" si="10"/>
        <v>0</v>
      </c>
      <c r="R6" s="102">
        <v>0</v>
      </c>
      <c r="S6" s="102">
        <v>0</v>
      </c>
      <c r="T6" s="102">
        <v>0</v>
      </c>
      <c r="U6" s="102">
        <v>0</v>
      </c>
      <c r="V6" s="102">
        <v>0</v>
      </c>
      <c r="W6" s="102">
        <v>0</v>
      </c>
      <c r="X6" s="102">
        <v>0</v>
      </c>
      <c r="Y6" s="102">
        <v>0</v>
      </c>
      <c r="Z6" s="102">
        <v>0</v>
      </c>
      <c r="AB6" s="170">
        <v>5</v>
      </c>
      <c r="AC6" s="171">
        <v>6.9599999999999995E-2</v>
      </c>
    </row>
    <row r="7" spans="1:29" ht="37.5" customHeight="1">
      <c r="A7" s="126">
        <f>Costo!A7</f>
        <v>0</v>
      </c>
      <c r="B7" s="91" t="s">
        <v>337</v>
      </c>
      <c r="C7" s="128">
        <f t="shared" si="5"/>
        <v>0</v>
      </c>
      <c r="D7" s="128">
        <f t="shared" si="6"/>
        <v>0</v>
      </c>
      <c r="E7" s="89">
        <f>IF(Costo!E7&lt;Costo!$E$4,Costo!$E$4,Costo!E7)</f>
        <v>1423500</v>
      </c>
      <c r="F7" s="92">
        <f>Costo!F7</f>
        <v>200000</v>
      </c>
      <c r="G7" s="90">
        <f t="shared" si="0"/>
        <v>0</v>
      </c>
      <c r="H7" s="90">
        <f t="shared" si="1"/>
        <v>0</v>
      </c>
      <c r="I7" s="132">
        <f t="shared" si="2"/>
        <v>0</v>
      </c>
      <c r="J7" s="133">
        <f t="shared" si="3"/>
        <v>0</v>
      </c>
      <c r="K7" s="133">
        <f t="shared" si="4"/>
        <v>0</v>
      </c>
      <c r="L7" s="134">
        <f t="shared" si="7"/>
        <v>0</v>
      </c>
      <c r="M7" s="132">
        <f t="shared" si="8"/>
        <v>0</v>
      </c>
      <c r="N7" s="133">
        <v>0</v>
      </c>
      <c r="O7" s="135">
        <f>Costo!O7</f>
        <v>2</v>
      </c>
      <c r="P7" s="133">
        <f t="shared" si="9"/>
        <v>0</v>
      </c>
      <c r="Q7" s="136">
        <f t="shared" si="10"/>
        <v>0</v>
      </c>
      <c r="R7" s="102">
        <v>0</v>
      </c>
      <c r="S7" s="102">
        <v>0</v>
      </c>
      <c r="T7" s="102">
        <v>0</v>
      </c>
      <c r="U7" s="102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</row>
    <row r="8" spans="1:29" ht="37.5" customHeight="1">
      <c r="A8" s="126">
        <f>Costo!A8</f>
        <v>0</v>
      </c>
      <c r="B8" s="91" t="s">
        <v>338</v>
      </c>
      <c r="C8" s="128">
        <f t="shared" si="5"/>
        <v>0</v>
      </c>
      <c r="D8" s="128">
        <f t="shared" si="6"/>
        <v>0</v>
      </c>
      <c r="E8" s="89">
        <f>IF(Costo!E8&lt;Costo!$E$4,Costo!$E$4,Costo!E8)</f>
        <v>1423500</v>
      </c>
      <c r="F8" s="92">
        <f>Costo!F8</f>
        <v>200000</v>
      </c>
      <c r="G8" s="90">
        <f t="shared" si="0"/>
        <v>0</v>
      </c>
      <c r="H8" s="90">
        <f t="shared" si="1"/>
        <v>0</v>
      </c>
      <c r="I8" s="132">
        <f t="shared" si="2"/>
        <v>0</v>
      </c>
      <c r="J8" s="133">
        <f t="shared" si="3"/>
        <v>0</v>
      </c>
      <c r="K8" s="133">
        <f t="shared" si="4"/>
        <v>0</v>
      </c>
      <c r="L8" s="134">
        <f t="shared" si="7"/>
        <v>0</v>
      </c>
      <c r="M8" s="132">
        <f t="shared" si="8"/>
        <v>0</v>
      </c>
      <c r="N8" s="133">
        <v>0</v>
      </c>
      <c r="O8" s="135">
        <f>Costo!O8</f>
        <v>3</v>
      </c>
      <c r="P8" s="133">
        <f t="shared" si="9"/>
        <v>0</v>
      </c>
      <c r="Q8" s="136">
        <f t="shared" si="10"/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</row>
    <row r="9" spans="1:29" ht="37.5" customHeight="1">
      <c r="A9" s="126">
        <f>Costo!A9</f>
        <v>0</v>
      </c>
      <c r="B9" s="91" t="s">
        <v>339</v>
      </c>
      <c r="C9" s="128">
        <f t="shared" si="5"/>
        <v>0</v>
      </c>
      <c r="D9" s="128">
        <f t="shared" si="6"/>
        <v>0</v>
      </c>
      <c r="E9" s="89">
        <f>IF(Costo!E9&lt;Costo!$E$4,Costo!$E$4,Costo!E9)</f>
        <v>1423500</v>
      </c>
      <c r="F9" s="92">
        <f>Costo!F9</f>
        <v>200000</v>
      </c>
      <c r="G9" s="90">
        <f t="shared" si="0"/>
        <v>0</v>
      </c>
      <c r="H9" s="90">
        <f t="shared" si="1"/>
        <v>0</v>
      </c>
      <c r="I9" s="132">
        <f t="shared" si="2"/>
        <v>0</v>
      </c>
      <c r="J9" s="133">
        <f t="shared" si="3"/>
        <v>0</v>
      </c>
      <c r="K9" s="133">
        <f t="shared" si="4"/>
        <v>0</v>
      </c>
      <c r="L9" s="134">
        <f t="shared" si="7"/>
        <v>0</v>
      </c>
      <c r="M9" s="132">
        <f t="shared" si="8"/>
        <v>0</v>
      </c>
      <c r="N9" s="133">
        <v>0</v>
      </c>
      <c r="O9" s="135">
        <f>Costo!O9</f>
        <v>5</v>
      </c>
      <c r="P9" s="133">
        <f t="shared" si="9"/>
        <v>0</v>
      </c>
      <c r="Q9" s="136">
        <f t="shared" si="10"/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</row>
    <row r="10" spans="1:29" ht="37.5" customHeight="1">
      <c r="A10" s="126">
        <f>Costo!A10</f>
        <v>0</v>
      </c>
      <c r="B10" s="91" t="s">
        <v>340</v>
      </c>
      <c r="C10" s="128">
        <f t="shared" si="5"/>
        <v>0</v>
      </c>
      <c r="D10" s="128">
        <f t="shared" si="6"/>
        <v>0</v>
      </c>
      <c r="E10" s="89">
        <f>IF(Costo!E10&lt;Costo!$E$4,Costo!$E$4,Costo!E10)</f>
        <v>1423500</v>
      </c>
      <c r="F10" s="92">
        <f>Costo!F10</f>
        <v>200000</v>
      </c>
      <c r="G10" s="90">
        <f t="shared" si="0"/>
        <v>0</v>
      </c>
      <c r="H10" s="90">
        <f t="shared" si="1"/>
        <v>0</v>
      </c>
      <c r="I10" s="132">
        <f t="shared" si="2"/>
        <v>0</v>
      </c>
      <c r="J10" s="133">
        <f t="shared" si="3"/>
        <v>0</v>
      </c>
      <c r="K10" s="133">
        <f t="shared" si="4"/>
        <v>0</v>
      </c>
      <c r="L10" s="134">
        <f t="shared" si="7"/>
        <v>0</v>
      </c>
      <c r="M10" s="132">
        <f t="shared" si="8"/>
        <v>0</v>
      </c>
      <c r="N10" s="133">
        <v>0</v>
      </c>
      <c r="O10" s="135">
        <f>Costo!O10</f>
        <v>5</v>
      </c>
      <c r="P10" s="133">
        <f t="shared" si="9"/>
        <v>0</v>
      </c>
      <c r="Q10" s="136">
        <f t="shared" si="10"/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</row>
    <row r="11" spans="1:29" ht="37.5" customHeight="1">
      <c r="A11" s="126">
        <f>Costo!A11</f>
        <v>0</v>
      </c>
      <c r="B11" s="91" t="s">
        <v>341</v>
      </c>
      <c r="C11" s="128">
        <f t="shared" si="5"/>
        <v>0</v>
      </c>
      <c r="D11" s="128">
        <f t="shared" si="6"/>
        <v>0</v>
      </c>
      <c r="E11" s="89">
        <f>IF(Costo!E11&lt;Costo!$E$4,Costo!$E$4,Costo!E11)</f>
        <v>1423500</v>
      </c>
      <c r="F11" s="92">
        <f>Costo!F11</f>
        <v>200000</v>
      </c>
      <c r="G11" s="90">
        <f t="shared" si="0"/>
        <v>0</v>
      </c>
      <c r="H11" s="90">
        <f t="shared" si="1"/>
        <v>0</v>
      </c>
      <c r="I11" s="132">
        <f t="shared" si="2"/>
        <v>0</v>
      </c>
      <c r="J11" s="133">
        <f t="shared" si="3"/>
        <v>0</v>
      </c>
      <c r="K11" s="133">
        <f t="shared" si="4"/>
        <v>0</v>
      </c>
      <c r="L11" s="134">
        <f t="shared" si="7"/>
        <v>0</v>
      </c>
      <c r="M11" s="132">
        <f t="shared" si="8"/>
        <v>0</v>
      </c>
      <c r="N11" s="133">
        <v>0</v>
      </c>
      <c r="O11" s="135">
        <f>Costo!O11</f>
        <v>5</v>
      </c>
      <c r="P11" s="133">
        <f t="shared" si="9"/>
        <v>0</v>
      </c>
      <c r="Q11" s="136">
        <f t="shared" si="10"/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</row>
    <row r="12" spans="1:29" ht="37.5" customHeight="1">
      <c r="A12" s="126">
        <f>Costo!A12</f>
        <v>0</v>
      </c>
      <c r="B12" s="91" t="s">
        <v>342</v>
      </c>
      <c r="C12" s="128">
        <f t="shared" si="5"/>
        <v>0</v>
      </c>
      <c r="D12" s="128">
        <f t="shared" si="6"/>
        <v>0</v>
      </c>
      <c r="E12" s="89">
        <f>IF(Costo!E12&lt;Costo!$E$4,Costo!$E$4,Costo!E12)</f>
        <v>1423500</v>
      </c>
      <c r="F12" s="92">
        <f>Costo!F12</f>
        <v>200000</v>
      </c>
      <c r="G12" s="90">
        <f t="shared" si="0"/>
        <v>0</v>
      </c>
      <c r="H12" s="90">
        <f t="shared" si="1"/>
        <v>0</v>
      </c>
      <c r="I12" s="132">
        <f t="shared" si="2"/>
        <v>0</v>
      </c>
      <c r="J12" s="133">
        <f t="shared" si="3"/>
        <v>0</v>
      </c>
      <c r="K12" s="133">
        <f t="shared" si="4"/>
        <v>0</v>
      </c>
      <c r="L12" s="134">
        <f t="shared" si="7"/>
        <v>0</v>
      </c>
      <c r="M12" s="132">
        <f t="shared" si="8"/>
        <v>0</v>
      </c>
      <c r="N12" s="133">
        <v>0</v>
      </c>
      <c r="O12" s="135">
        <f>Costo!O12</f>
        <v>5</v>
      </c>
      <c r="P12" s="133">
        <f t="shared" si="9"/>
        <v>0</v>
      </c>
      <c r="Q12" s="136">
        <f t="shared" si="10"/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</row>
    <row r="13" spans="1:29" ht="37.5" customHeight="1">
      <c r="A13" s="126">
        <f>Costo!A13</f>
        <v>0</v>
      </c>
      <c r="B13" s="91" t="s">
        <v>343</v>
      </c>
      <c r="C13" s="128">
        <f t="shared" si="5"/>
        <v>0</v>
      </c>
      <c r="D13" s="128">
        <f t="shared" si="6"/>
        <v>0</v>
      </c>
      <c r="E13" s="89">
        <f>IF(Costo!E13&lt;Costo!$E$4,Costo!$E$4,Costo!E13)</f>
        <v>1423500</v>
      </c>
      <c r="F13" s="92">
        <f>Costo!F13</f>
        <v>6666.666666666667</v>
      </c>
      <c r="G13" s="90">
        <f t="shared" si="0"/>
        <v>0</v>
      </c>
      <c r="H13" s="90">
        <f t="shared" si="1"/>
        <v>0</v>
      </c>
      <c r="I13" s="132">
        <f t="shared" si="2"/>
        <v>0</v>
      </c>
      <c r="J13" s="133">
        <f t="shared" si="3"/>
        <v>0</v>
      </c>
      <c r="K13" s="133">
        <f t="shared" si="4"/>
        <v>0</v>
      </c>
      <c r="L13" s="134">
        <f t="shared" si="7"/>
        <v>0</v>
      </c>
      <c r="M13" s="132">
        <f t="shared" si="8"/>
        <v>0</v>
      </c>
      <c r="N13" s="133">
        <v>0</v>
      </c>
      <c r="O13" s="135">
        <f>Costo!O13</f>
        <v>3</v>
      </c>
      <c r="P13" s="133">
        <f t="shared" si="9"/>
        <v>0</v>
      </c>
      <c r="Q13" s="136">
        <f t="shared" si="10"/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</row>
    <row r="14" spans="1:29" ht="37.5" customHeight="1">
      <c r="A14" s="126">
        <f>Costo!A14</f>
        <v>0</v>
      </c>
      <c r="B14" s="91" t="s">
        <v>344</v>
      </c>
      <c r="C14" s="128">
        <f t="shared" si="5"/>
        <v>0</v>
      </c>
      <c r="D14" s="128">
        <f t="shared" si="6"/>
        <v>0</v>
      </c>
      <c r="E14" s="89">
        <f>IF(Costo!E14&lt;Costo!$E$4,Costo!$E$4,Costo!E14)</f>
        <v>1423500</v>
      </c>
      <c r="F14" s="92">
        <f>Costo!F14</f>
        <v>6666.666666666667</v>
      </c>
      <c r="G14" s="90">
        <f t="shared" si="0"/>
        <v>0</v>
      </c>
      <c r="H14" s="90">
        <f t="shared" si="1"/>
        <v>0</v>
      </c>
      <c r="I14" s="132">
        <f t="shared" si="2"/>
        <v>0</v>
      </c>
      <c r="J14" s="133">
        <f t="shared" si="3"/>
        <v>0</v>
      </c>
      <c r="K14" s="133">
        <f t="shared" si="4"/>
        <v>0</v>
      </c>
      <c r="L14" s="134">
        <f t="shared" si="7"/>
        <v>0</v>
      </c>
      <c r="M14" s="132">
        <f t="shared" si="8"/>
        <v>0</v>
      </c>
      <c r="N14" s="133">
        <v>0</v>
      </c>
      <c r="O14" s="135">
        <f>Costo!O14</f>
        <v>5</v>
      </c>
      <c r="P14" s="133">
        <f t="shared" si="9"/>
        <v>0</v>
      </c>
      <c r="Q14" s="136">
        <f t="shared" si="10"/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</row>
    <row r="15" spans="1:29" ht="37.5" customHeight="1">
      <c r="A15" s="126">
        <f>Costo!A15</f>
        <v>0</v>
      </c>
      <c r="B15" s="91" t="s">
        <v>345</v>
      </c>
      <c r="C15" s="128">
        <f t="shared" si="5"/>
        <v>0</v>
      </c>
      <c r="D15" s="128">
        <f t="shared" si="6"/>
        <v>0</v>
      </c>
      <c r="E15" s="89">
        <f>IF(Costo!E15&lt;Costo!$E$4,Costo!$E$4,Costo!E15)</f>
        <v>1423500</v>
      </c>
      <c r="F15" s="92">
        <f>Costo!F15</f>
        <v>6666.666666666667</v>
      </c>
      <c r="G15" s="90">
        <f t="shared" si="0"/>
        <v>0</v>
      </c>
      <c r="H15" s="90">
        <f t="shared" si="1"/>
        <v>0</v>
      </c>
      <c r="I15" s="132">
        <f t="shared" si="2"/>
        <v>0</v>
      </c>
      <c r="J15" s="133">
        <f t="shared" si="3"/>
        <v>0</v>
      </c>
      <c r="K15" s="133">
        <f t="shared" si="4"/>
        <v>0</v>
      </c>
      <c r="L15" s="134">
        <f t="shared" si="7"/>
        <v>0</v>
      </c>
      <c r="M15" s="132">
        <f t="shared" si="8"/>
        <v>0</v>
      </c>
      <c r="N15" s="133">
        <v>0</v>
      </c>
      <c r="O15" s="135">
        <f>Costo!O15</f>
        <v>5</v>
      </c>
      <c r="P15" s="133">
        <f t="shared" si="9"/>
        <v>0</v>
      </c>
      <c r="Q15" s="136">
        <f t="shared" si="10"/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</row>
    <row r="16" spans="1:29" ht="37.5" customHeight="1">
      <c r="A16" s="126">
        <f>Costo!A16</f>
        <v>0</v>
      </c>
      <c r="B16" s="91" t="s">
        <v>351</v>
      </c>
      <c r="C16" s="128">
        <f t="shared" si="5"/>
        <v>0</v>
      </c>
      <c r="D16" s="128">
        <f t="shared" si="6"/>
        <v>0</v>
      </c>
      <c r="E16" s="89">
        <f>IF(Costo!E16&lt;Costo!$E$4,Costo!$E$4,Costo!E16)</f>
        <v>1423500</v>
      </c>
      <c r="F16" s="92">
        <f>Costo!F16</f>
        <v>200000</v>
      </c>
      <c r="G16" s="90">
        <f t="shared" si="0"/>
        <v>0</v>
      </c>
      <c r="H16" s="90">
        <f t="shared" si="1"/>
        <v>0</v>
      </c>
      <c r="I16" s="132">
        <f t="shared" si="2"/>
        <v>0</v>
      </c>
      <c r="J16" s="133">
        <f t="shared" si="3"/>
        <v>0</v>
      </c>
      <c r="K16" s="133">
        <f t="shared" si="4"/>
        <v>0</v>
      </c>
      <c r="L16" s="134">
        <f t="shared" si="7"/>
        <v>0</v>
      </c>
      <c r="M16" s="132">
        <f t="shared" si="8"/>
        <v>0</v>
      </c>
      <c r="N16" s="133">
        <v>0</v>
      </c>
      <c r="O16" s="135">
        <f>Costo!O16</f>
        <v>2</v>
      </c>
      <c r="P16" s="133">
        <f t="shared" si="9"/>
        <v>0</v>
      </c>
      <c r="Q16" s="136">
        <f t="shared" si="10"/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</row>
    <row r="17" spans="1:26" ht="37.5" customHeight="1">
      <c r="A17" s="126">
        <f>Costo!A17</f>
        <v>0</v>
      </c>
      <c r="B17" s="91" t="s">
        <v>352</v>
      </c>
      <c r="C17" s="128">
        <f t="shared" si="5"/>
        <v>0</v>
      </c>
      <c r="D17" s="128">
        <f t="shared" si="6"/>
        <v>0</v>
      </c>
      <c r="E17" s="89">
        <f>IF(Costo!E17&lt;Costo!$E$4,Costo!$E$4,Costo!E17)</f>
        <v>1423500</v>
      </c>
      <c r="F17" s="92">
        <f>Costo!F17</f>
        <v>200000</v>
      </c>
      <c r="G17" s="90">
        <f t="shared" si="0"/>
        <v>0</v>
      </c>
      <c r="H17" s="90">
        <f t="shared" si="1"/>
        <v>0</v>
      </c>
      <c r="I17" s="132">
        <f t="shared" si="2"/>
        <v>0</v>
      </c>
      <c r="J17" s="133">
        <f t="shared" si="3"/>
        <v>0</v>
      </c>
      <c r="K17" s="133">
        <f t="shared" si="4"/>
        <v>0</v>
      </c>
      <c r="L17" s="134">
        <f t="shared" si="7"/>
        <v>0</v>
      </c>
      <c r="M17" s="132">
        <f t="shared" si="8"/>
        <v>0</v>
      </c>
      <c r="N17" s="133">
        <v>0</v>
      </c>
      <c r="O17" s="135">
        <f>Costo!O17</f>
        <v>2</v>
      </c>
      <c r="P17" s="133">
        <f t="shared" si="9"/>
        <v>0</v>
      </c>
      <c r="Q17" s="136">
        <f t="shared" si="10"/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</row>
    <row r="18" spans="1:26" ht="37.5" customHeight="1">
      <c r="A18" s="126">
        <f>Costo!A18</f>
        <v>0</v>
      </c>
      <c r="B18" s="91" t="s">
        <v>353</v>
      </c>
      <c r="C18" s="128">
        <f t="shared" si="5"/>
        <v>0</v>
      </c>
      <c r="D18" s="128">
        <f t="shared" si="6"/>
        <v>0</v>
      </c>
      <c r="E18" s="89">
        <f>IF(Costo!E18&lt;Costo!$E$4,Costo!$E$4,Costo!E18)</f>
        <v>1423500</v>
      </c>
      <c r="F18" s="92">
        <f>Costo!F18</f>
        <v>200000</v>
      </c>
      <c r="G18" s="90">
        <f t="shared" si="0"/>
        <v>0</v>
      </c>
      <c r="H18" s="90">
        <f t="shared" si="1"/>
        <v>0</v>
      </c>
      <c r="I18" s="132">
        <f t="shared" si="2"/>
        <v>0</v>
      </c>
      <c r="J18" s="133">
        <f t="shared" si="3"/>
        <v>0</v>
      </c>
      <c r="K18" s="133">
        <f t="shared" si="4"/>
        <v>0</v>
      </c>
      <c r="L18" s="134">
        <f t="shared" si="7"/>
        <v>0</v>
      </c>
      <c r="M18" s="132">
        <f t="shared" si="8"/>
        <v>0</v>
      </c>
      <c r="N18" s="133">
        <v>0</v>
      </c>
      <c r="O18" s="135">
        <f>Costo!O18</f>
        <v>2</v>
      </c>
      <c r="P18" s="133">
        <f t="shared" si="9"/>
        <v>0</v>
      </c>
      <c r="Q18" s="136">
        <f t="shared" si="10"/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</row>
    <row r="19" spans="1:26" ht="37.5" customHeight="1">
      <c r="A19" s="126">
        <f>Costo!A19</f>
        <v>0</v>
      </c>
      <c r="B19" s="91" t="s">
        <v>354</v>
      </c>
      <c r="C19" s="128">
        <f t="shared" si="5"/>
        <v>0</v>
      </c>
      <c r="D19" s="128">
        <f t="shared" si="6"/>
        <v>0</v>
      </c>
      <c r="E19" s="89">
        <f>IF(Costo!E19&lt;Costo!$E$4,Costo!$E$4,Costo!E19)</f>
        <v>1423500</v>
      </c>
      <c r="F19" s="92">
        <f>Costo!F19</f>
        <v>200000</v>
      </c>
      <c r="G19" s="90">
        <f t="shared" si="0"/>
        <v>0</v>
      </c>
      <c r="H19" s="90">
        <f t="shared" si="1"/>
        <v>0</v>
      </c>
      <c r="I19" s="132">
        <f t="shared" si="2"/>
        <v>0</v>
      </c>
      <c r="J19" s="133">
        <f t="shared" si="3"/>
        <v>0</v>
      </c>
      <c r="K19" s="133">
        <f t="shared" si="4"/>
        <v>0</v>
      </c>
      <c r="L19" s="134">
        <f t="shared" si="7"/>
        <v>0</v>
      </c>
      <c r="M19" s="132">
        <f t="shared" si="8"/>
        <v>0</v>
      </c>
      <c r="N19" s="133">
        <v>0</v>
      </c>
      <c r="O19" s="135">
        <f>Costo!O19</f>
        <v>2</v>
      </c>
      <c r="P19" s="133">
        <f t="shared" si="9"/>
        <v>0</v>
      </c>
      <c r="Q19" s="136">
        <f t="shared" si="10"/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</row>
    <row r="20" spans="1:26" ht="37.5" customHeight="1">
      <c r="A20" s="126">
        <f>Costo!A20</f>
        <v>0</v>
      </c>
      <c r="B20" s="91" t="s">
        <v>355</v>
      </c>
      <c r="C20" s="128">
        <f t="shared" si="5"/>
        <v>0</v>
      </c>
      <c r="D20" s="128">
        <f t="shared" si="6"/>
        <v>0</v>
      </c>
      <c r="E20" s="89">
        <f>IF(Costo!E20&lt;Costo!$E$4,Costo!$E$4,Costo!E20)</f>
        <v>1423500</v>
      </c>
      <c r="F20" s="92">
        <f>Costo!F20</f>
        <v>200000</v>
      </c>
      <c r="G20" s="90">
        <f t="shared" si="0"/>
        <v>0</v>
      </c>
      <c r="H20" s="90">
        <f t="shared" si="1"/>
        <v>0</v>
      </c>
      <c r="I20" s="132">
        <f t="shared" si="2"/>
        <v>0</v>
      </c>
      <c r="J20" s="133">
        <f t="shared" si="3"/>
        <v>0</v>
      </c>
      <c r="K20" s="133">
        <f t="shared" si="4"/>
        <v>0</v>
      </c>
      <c r="L20" s="134">
        <f t="shared" si="7"/>
        <v>0</v>
      </c>
      <c r="M20" s="132">
        <f t="shared" si="8"/>
        <v>0</v>
      </c>
      <c r="N20" s="133">
        <v>0</v>
      </c>
      <c r="O20" s="135">
        <f>Costo!O20</f>
        <v>2</v>
      </c>
      <c r="P20" s="133">
        <f t="shared" si="9"/>
        <v>0</v>
      </c>
      <c r="Q20" s="136">
        <f t="shared" si="10"/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</row>
    <row r="21" spans="1:26" ht="37.5" customHeight="1">
      <c r="A21" s="126">
        <f>Costo!A21</f>
        <v>0</v>
      </c>
      <c r="B21" s="91" t="s">
        <v>356</v>
      </c>
      <c r="C21" s="128">
        <f t="shared" si="5"/>
        <v>0</v>
      </c>
      <c r="D21" s="128">
        <f t="shared" si="6"/>
        <v>0</v>
      </c>
      <c r="E21" s="89">
        <f>IF(Costo!E21&lt;Costo!$E$4,Costo!$E$4,Costo!E21)</f>
        <v>1423500</v>
      </c>
      <c r="F21" s="92">
        <f>Costo!F21</f>
        <v>200000</v>
      </c>
      <c r="G21" s="90">
        <f t="shared" si="0"/>
        <v>0</v>
      </c>
      <c r="H21" s="90">
        <f t="shared" si="1"/>
        <v>0</v>
      </c>
      <c r="I21" s="132">
        <f t="shared" si="2"/>
        <v>0</v>
      </c>
      <c r="J21" s="133">
        <f t="shared" si="3"/>
        <v>0</v>
      </c>
      <c r="K21" s="133">
        <f t="shared" si="4"/>
        <v>0</v>
      </c>
      <c r="L21" s="134">
        <f t="shared" si="7"/>
        <v>0</v>
      </c>
      <c r="M21" s="132">
        <f t="shared" si="8"/>
        <v>0</v>
      </c>
      <c r="N21" s="133">
        <v>0</v>
      </c>
      <c r="O21" s="135">
        <f>Costo!O21</f>
        <v>5</v>
      </c>
      <c r="P21" s="133">
        <f t="shared" si="9"/>
        <v>0</v>
      </c>
      <c r="Q21" s="136">
        <f t="shared" si="10"/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</row>
    <row r="22" spans="1:26" ht="37.5" customHeight="1">
      <c r="A22" s="126">
        <f>Costo!A22</f>
        <v>0</v>
      </c>
      <c r="B22" s="91" t="s">
        <v>357</v>
      </c>
      <c r="C22" s="128">
        <f t="shared" si="5"/>
        <v>0</v>
      </c>
      <c r="D22" s="128">
        <f t="shared" si="6"/>
        <v>0</v>
      </c>
      <c r="E22" s="89">
        <f>IF(Costo!E22&lt;Costo!$E$4,Costo!$E$4,Costo!E22)</f>
        <v>1423500</v>
      </c>
      <c r="F22" s="92">
        <f>Costo!F22</f>
        <v>200000</v>
      </c>
      <c r="G22" s="90">
        <f t="shared" si="0"/>
        <v>0</v>
      </c>
      <c r="H22" s="90">
        <f t="shared" si="1"/>
        <v>0</v>
      </c>
      <c r="I22" s="132">
        <f t="shared" si="2"/>
        <v>0</v>
      </c>
      <c r="J22" s="133">
        <f t="shared" si="3"/>
        <v>0</v>
      </c>
      <c r="K22" s="133">
        <f t="shared" si="4"/>
        <v>0</v>
      </c>
      <c r="L22" s="134">
        <f t="shared" si="7"/>
        <v>0</v>
      </c>
      <c r="M22" s="132">
        <f t="shared" si="8"/>
        <v>0</v>
      </c>
      <c r="N22" s="133">
        <v>0</v>
      </c>
      <c r="O22" s="135">
        <f>Costo!O22</f>
        <v>5</v>
      </c>
      <c r="P22" s="133">
        <f t="shared" si="9"/>
        <v>0</v>
      </c>
      <c r="Q22" s="136">
        <f t="shared" si="10"/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</row>
    <row r="23" spans="1:26" ht="37.5" customHeight="1">
      <c r="A23" s="126">
        <f>Costo!A23</f>
        <v>0</v>
      </c>
      <c r="B23" s="91" t="s">
        <v>358</v>
      </c>
      <c r="C23" s="128">
        <f t="shared" si="5"/>
        <v>0</v>
      </c>
      <c r="D23" s="128">
        <f t="shared" si="6"/>
        <v>0</v>
      </c>
      <c r="E23" s="89">
        <f>IF(Costo!E23&lt;Costo!$E$4,Costo!$E$4,Costo!E23)</f>
        <v>1423500</v>
      </c>
      <c r="F23" s="92">
        <f>Costo!F23</f>
        <v>200000</v>
      </c>
      <c r="G23" s="90">
        <f t="shared" si="0"/>
        <v>0</v>
      </c>
      <c r="H23" s="90">
        <f t="shared" si="1"/>
        <v>0</v>
      </c>
      <c r="I23" s="132">
        <f t="shared" si="2"/>
        <v>0</v>
      </c>
      <c r="J23" s="133">
        <f t="shared" si="3"/>
        <v>0</v>
      </c>
      <c r="K23" s="133">
        <f t="shared" si="4"/>
        <v>0</v>
      </c>
      <c r="L23" s="134">
        <f t="shared" si="7"/>
        <v>0</v>
      </c>
      <c r="M23" s="132">
        <f t="shared" si="8"/>
        <v>0</v>
      </c>
      <c r="N23" s="133">
        <v>0</v>
      </c>
      <c r="O23" s="135">
        <f>Costo!O23</f>
        <v>5</v>
      </c>
      <c r="P23" s="133">
        <f t="shared" si="9"/>
        <v>0</v>
      </c>
      <c r="Q23" s="136">
        <f t="shared" si="10"/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</row>
    <row r="24" spans="1:26" ht="37.5" customHeight="1">
      <c r="A24" s="126">
        <f>Costo!A24</f>
        <v>0</v>
      </c>
      <c r="B24" s="91" t="s">
        <v>359</v>
      </c>
      <c r="C24" s="128">
        <f t="shared" si="5"/>
        <v>0</v>
      </c>
      <c r="D24" s="128">
        <f t="shared" si="6"/>
        <v>0</v>
      </c>
      <c r="E24" s="89">
        <f>IF(Costo!E24&lt;Costo!$E$4,Costo!$E$4,Costo!E24)</f>
        <v>1423500</v>
      </c>
      <c r="F24" s="92">
        <f>Costo!F24</f>
        <v>200000</v>
      </c>
      <c r="G24" s="90">
        <f t="shared" si="0"/>
        <v>0</v>
      </c>
      <c r="H24" s="90">
        <f t="shared" si="1"/>
        <v>0</v>
      </c>
      <c r="I24" s="132">
        <f t="shared" si="2"/>
        <v>0</v>
      </c>
      <c r="J24" s="133">
        <f t="shared" si="3"/>
        <v>0</v>
      </c>
      <c r="K24" s="133">
        <f t="shared" si="4"/>
        <v>0</v>
      </c>
      <c r="L24" s="134">
        <f t="shared" si="7"/>
        <v>0</v>
      </c>
      <c r="M24" s="132">
        <f t="shared" si="8"/>
        <v>0</v>
      </c>
      <c r="N24" s="133">
        <v>0</v>
      </c>
      <c r="O24" s="135">
        <f>Costo!O24</f>
        <v>5</v>
      </c>
      <c r="P24" s="133">
        <f t="shared" si="9"/>
        <v>0</v>
      </c>
      <c r="Q24" s="136">
        <f t="shared" si="10"/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</row>
  </sheetData>
  <mergeCells count="2">
    <mergeCell ref="E1:G1"/>
    <mergeCell ref="A2:B2"/>
  </mergeCells>
  <pageMargins left="0.70866141732283472" right="0.51181102362204722" top="0.74803149606299213" bottom="0.74803149606299213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X44"/>
  <sheetViews>
    <sheetView tabSelected="1" zoomScale="91" zoomScaleNormal="91" zoomScalePageLayoutView="125" workbookViewId="0">
      <pane xSplit="5" ySplit="2" topLeftCell="F24" activePane="bottomRight" state="frozen"/>
      <selection pane="topRight" activeCell="F1" sqref="F1"/>
      <selection pane="bottomLeft" activeCell="A2" sqref="A2"/>
      <selection pane="bottomRight" activeCell="C34" sqref="C34"/>
    </sheetView>
  </sheetViews>
  <sheetFormatPr baseColWidth="10" defaultColWidth="11.42578125" defaultRowHeight="19.5"/>
  <cols>
    <col min="1" max="1" width="6.42578125" style="30" customWidth="1"/>
    <col min="2" max="2" width="40.28515625" style="30" customWidth="1"/>
    <col min="3" max="3" width="17" style="41" customWidth="1"/>
    <col min="4" max="4" width="14.28515625" style="41" customWidth="1"/>
    <col min="5" max="6" width="13.28515625" style="97" customWidth="1"/>
    <col min="7" max="7" width="17.140625" style="97" customWidth="1"/>
    <col min="8" max="12" width="13.28515625" style="97" customWidth="1"/>
    <col min="13" max="17" width="12.5703125" style="97" customWidth="1"/>
    <col min="18" max="18" width="11" style="97" customWidth="1"/>
    <col min="19" max="19" width="12.5703125" style="97" customWidth="1"/>
    <col min="20" max="21" width="11" style="97" customWidth="1"/>
    <col min="22" max="22" width="3.7109375" style="94" customWidth="1"/>
    <col min="23" max="23" width="12.7109375" style="30" customWidth="1"/>
    <col min="24" max="24" width="12.28515625" style="30" customWidth="1"/>
    <col min="25" max="25" width="13.7109375" style="30" customWidth="1"/>
    <col min="26" max="26" width="5.7109375" style="30" customWidth="1"/>
    <col min="27" max="27" width="30.7109375" style="30" customWidth="1"/>
    <col min="28" max="16384" width="11.42578125" style="30"/>
  </cols>
  <sheetData>
    <row r="1" spans="1:24" ht="20.25" thickBot="1"/>
    <row r="2" spans="1:24" ht="30" customHeight="1" thickBot="1">
      <c r="A2" s="292" t="s">
        <v>360</v>
      </c>
      <c r="B2" s="293"/>
      <c r="C2" s="139" t="s">
        <v>0</v>
      </c>
      <c r="D2" s="139" t="s">
        <v>362</v>
      </c>
      <c r="E2" s="140" t="s">
        <v>1</v>
      </c>
      <c r="F2" s="140" t="s">
        <v>361</v>
      </c>
      <c r="G2" s="140" t="s">
        <v>793</v>
      </c>
      <c r="H2" s="141" t="s">
        <v>365</v>
      </c>
      <c r="I2" s="142" t="s">
        <v>2</v>
      </c>
      <c r="J2" s="143" t="s">
        <v>3</v>
      </c>
      <c r="K2" s="143" t="s">
        <v>4</v>
      </c>
      <c r="L2" s="144" t="s">
        <v>5</v>
      </c>
      <c r="M2" s="145" t="s">
        <v>347</v>
      </c>
      <c r="N2" s="146" t="s">
        <v>346</v>
      </c>
      <c r="O2" s="146" t="s">
        <v>474</v>
      </c>
      <c r="P2" s="146" t="s">
        <v>348</v>
      </c>
      <c r="Q2" s="147" t="s">
        <v>363</v>
      </c>
      <c r="R2" s="148" t="s">
        <v>349</v>
      </c>
      <c r="S2" s="140" t="s">
        <v>364</v>
      </c>
      <c r="T2" s="140" t="s">
        <v>350</v>
      </c>
      <c r="U2" s="149" t="s">
        <v>366</v>
      </c>
      <c r="V2" s="27"/>
      <c r="W2" s="167" t="s">
        <v>754</v>
      </c>
      <c r="X2" s="117" t="s">
        <v>19</v>
      </c>
    </row>
    <row r="3" spans="1:24" ht="37.5" customHeight="1">
      <c r="A3" s="126">
        <v>0</v>
      </c>
      <c r="B3" s="127" t="s">
        <v>333</v>
      </c>
      <c r="C3" s="90">
        <f>D3*A3</f>
        <v>0</v>
      </c>
      <c r="D3" s="90">
        <f>E3+F3+G3+H3+I3+J3+K3+L3+M3+N3+P3+Q3+R3+S3+T3+U3</f>
        <v>2750631.5709333336</v>
      </c>
      <c r="E3" s="129">
        <f>E4*1.2</f>
        <v>1708200</v>
      </c>
      <c r="F3" s="130">
        <v>200000</v>
      </c>
      <c r="G3" s="248">
        <f>IF(A3=0,0,'Tiempo suplementario'!D3)</f>
        <v>0</v>
      </c>
      <c r="H3" s="131">
        <v>0</v>
      </c>
      <c r="I3" s="132">
        <f>+(E3+F3)*8.333%</f>
        <v>159010.30600000001</v>
      </c>
      <c r="J3" s="133">
        <f>+(E3+F3)*8.333%</f>
        <v>159010.30600000001</v>
      </c>
      <c r="K3" s="133">
        <f>+(E3+F3)*1%</f>
        <v>19082</v>
      </c>
      <c r="L3" s="134">
        <f>(E3)*4.17%</f>
        <v>71231.94</v>
      </c>
      <c r="M3" s="132">
        <f>IF(E3&lt;$E$4,($E$4)*12%,(E3)*12%)</f>
        <v>204984</v>
      </c>
      <c r="N3" s="133">
        <v>0</v>
      </c>
      <c r="O3" s="135">
        <v>2</v>
      </c>
      <c r="P3" s="133">
        <f>IF(E3&lt;$E$4,(VLOOKUP(O3,$W$3:$X$7,2,FALSE))*(($E$4)),(VLOOKUP(O3,$W$3:$X$7,2,FALSE))*(E3))</f>
        <v>17833.608</v>
      </c>
      <c r="Q3" s="136">
        <f>IF(E3&lt;$E$4,($E$4+L3)*4%,(E3+L3)*4%)</f>
        <v>71177.277600000001</v>
      </c>
      <c r="R3" s="137">
        <f>Dotacion!E21</f>
        <v>80900</v>
      </c>
      <c r="S3" s="130">
        <f>E3*C$26</f>
        <v>34164</v>
      </c>
      <c r="T3" s="130">
        <f>'Examen Medico'!E17</f>
        <v>22038.133333333331</v>
      </c>
      <c r="U3" s="138">
        <v>3000</v>
      </c>
      <c r="W3" s="168">
        <v>1</v>
      </c>
      <c r="X3" s="169">
        <v>5.2199999999999998E-3</v>
      </c>
    </row>
    <row r="4" spans="1:24" ht="37.5" customHeight="1">
      <c r="A4" s="118">
        <v>9</v>
      </c>
      <c r="B4" s="91" t="s">
        <v>334</v>
      </c>
      <c r="C4" s="90">
        <f>D4*A4</f>
        <v>21141641.981999997</v>
      </c>
      <c r="D4" s="90">
        <f t="shared" ref="D4:D24" si="0">E4+F4+G4+H4+I4+J4+K4+L4+M4+N4+P4+Q4+R4+S4+T4+U4</f>
        <v>2349071.3313333332</v>
      </c>
      <c r="E4" s="92">
        <v>1423500</v>
      </c>
      <c r="F4" s="92">
        <v>200000</v>
      </c>
      <c r="G4" s="248">
        <f>IF(A4=0,0,'Tiempo suplementario'!D4)</f>
        <v>0</v>
      </c>
      <c r="H4" s="115">
        <v>0</v>
      </c>
      <c r="I4" s="132">
        <f t="shared" ref="I4:I24" si="1">+(E4+F4)*8.333%</f>
        <v>135286.255</v>
      </c>
      <c r="J4" s="133">
        <f t="shared" ref="J4:J24" si="2">+(E4+F4)*8.333%</f>
        <v>135286.255</v>
      </c>
      <c r="K4" s="133">
        <f t="shared" ref="K4:K24" si="3">+(E4+F4)*1%</f>
        <v>16235</v>
      </c>
      <c r="L4" s="134">
        <f t="shared" ref="L4:L24" si="4">(E4)*4.17%</f>
        <v>59359.950000000004</v>
      </c>
      <c r="M4" s="132">
        <f t="shared" ref="M4:M24" si="5">IF(E4&lt;$E$4,($E$4)*12%,(E4)*12%)</f>
        <v>170820</v>
      </c>
      <c r="N4" s="95">
        <v>0</v>
      </c>
      <c r="O4" s="101">
        <v>2</v>
      </c>
      <c r="P4" s="133">
        <f t="shared" ref="P4:P24" si="6">IF(E4&lt;$E$4,(VLOOKUP(O4,$W$3:$X$7,2,FALSE))*(($E$4)),(VLOOKUP(O4,$W$3:$X$7,2,FALSE))*(E4))</f>
        <v>14861.34</v>
      </c>
      <c r="Q4" s="136">
        <f t="shared" ref="Q4:Q24" si="7">IF(E4&lt;$E$4,($E$4+L4)*4%,(E4+L4)*4%)</f>
        <v>59314.398000000001</v>
      </c>
      <c r="R4" s="137">
        <f>Dotacion!E21</f>
        <v>80900</v>
      </c>
      <c r="S4" s="130">
        <f>E4*C$26</f>
        <v>28470</v>
      </c>
      <c r="T4" s="130">
        <f>'Examen Medico'!E17</f>
        <v>22038.133333333331</v>
      </c>
      <c r="U4" s="138">
        <v>3000</v>
      </c>
      <c r="W4" s="168">
        <v>2</v>
      </c>
      <c r="X4" s="169">
        <v>1.044E-2</v>
      </c>
    </row>
    <row r="5" spans="1:24" ht="37.5" customHeight="1">
      <c r="A5" s="118">
        <v>0</v>
      </c>
      <c r="B5" s="91" t="s">
        <v>335</v>
      </c>
      <c r="C5" s="90">
        <f t="shared" ref="C5:C24" si="8">D5*A5</f>
        <v>0</v>
      </c>
      <c r="D5" s="90">
        <f t="shared" si="0"/>
        <v>2362645.9313333333</v>
      </c>
      <c r="E5" s="92">
        <v>1423500</v>
      </c>
      <c r="F5" s="92">
        <v>200000</v>
      </c>
      <c r="G5" s="248">
        <f>IF(A5=0,0,'Tiempo suplementario'!D5)</f>
        <v>0</v>
      </c>
      <c r="H5" s="115">
        <v>0</v>
      </c>
      <c r="I5" s="132">
        <f t="shared" si="1"/>
        <v>135286.255</v>
      </c>
      <c r="J5" s="133">
        <f t="shared" si="2"/>
        <v>135286.255</v>
      </c>
      <c r="K5" s="133">
        <f t="shared" si="3"/>
        <v>16235</v>
      </c>
      <c r="L5" s="134">
        <f t="shared" si="4"/>
        <v>59359.950000000004</v>
      </c>
      <c r="M5" s="132">
        <f t="shared" si="5"/>
        <v>170820</v>
      </c>
      <c r="N5" s="95">
        <v>0</v>
      </c>
      <c r="O5" s="101">
        <v>2</v>
      </c>
      <c r="P5" s="133">
        <f t="shared" si="6"/>
        <v>14861.34</v>
      </c>
      <c r="Q5" s="136">
        <f t="shared" si="7"/>
        <v>59314.398000000001</v>
      </c>
      <c r="R5" s="112">
        <f>Dotacion!F21</f>
        <v>109591.66666666667</v>
      </c>
      <c r="S5" s="92">
        <f t="shared" ref="S5:S24" si="9">E5*C$26</f>
        <v>28470</v>
      </c>
      <c r="T5" s="92">
        <f>'Examen Medico'!F17</f>
        <v>6921.0666666666666</v>
      </c>
      <c r="U5" s="119">
        <v>3000</v>
      </c>
      <c r="W5" s="168">
        <v>3</v>
      </c>
      <c r="X5" s="169">
        <v>2.436E-2</v>
      </c>
    </row>
    <row r="6" spans="1:24" ht="37.5" customHeight="1">
      <c r="A6" s="118">
        <v>0</v>
      </c>
      <c r="B6" s="91" t="s">
        <v>336</v>
      </c>
      <c r="C6" s="90">
        <f t="shared" si="8"/>
        <v>0</v>
      </c>
      <c r="D6" s="90">
        <f t="shared" si="0"/>
        <v>2336745.9313333333</v>
      </c>
      <c r="E6" s="92">
        <v>1423500</v>
      </c>
      <c r="F6" s="92">
        <v>200000</v>
      </c>
      <c r="G6" s="248">
        <f>IF(A6=0,0,'Tiempo suplementario'!D6)</f>
        <v>0</v>
      </c>
      <c r="H6" s="115">
        <v>0</v>
      </c>
      <c r="I6" s="132">
        <f t="shared" si="1"/>
        <v>135286.255</v>
      </c>
      <c r="J6" s="133">
        <f t="shared" si="2"/>
        <v>135286.255</v>
      </c>
      <c r="K6" s="133">
        <f t="shared" si="3"/>
        <v>16235</v>
      </c>
      <c r="L6" s="134">
        <f t="shared" si="4"/>
        <v>59359.950000000004</v>
      </c>
      <c r="M6" s="132">
        <f t="shared" si="5"/>
        <v>170820</v>
      </c>
      <c r="N6" s="95">
        <v>0</v>
      </c>
      <c r="O6" s="101">
        <v>2</v>
      </c>
      <c r="P6" s="133">
        <f t="shared" si="6"/>
        <v>14861.34</v>
      </c>
      <c r="Q6" s="136">
        <f t="shared" si="7"/>
        <v>59314.398000000001</v>
      </c>
      <c r="R6" s="112">
        <f>Dotacion!G21</f>
        <v>83691.666666666672</v>
      </c>
      <c r="S6" s="92">
        <f t="shared" si="9"/>
        <v>28470</v>
      </c>
      <c r="T6" s="92">
        <f>'Examen Medico'!G17</f>
        <v>6921.0666666666666</v>
      </c>
      <c r="U6" s="119">
        <v>3000</v>
      </c>
      <c r="W6" s="168">
        <v>4</v>
      </c>
      <c r="X6" s="169">
        <v>4.3499999999999997E-2</v>
      </c>
    </row>
    <row r="7" spans="1:24" ht="37.5" customHeight="1" thickBot="1">
      <c r="A7" s="118">
        <v>0</v>
      </c>
      <c r="B7" s="91" t="s">
        <v>337</v>
      </c>
      <c r="C7" s="90">
        <f t="shared" si="8"/>
        <v>0</v>
      </c>
      <c r="D7" s="90">
        <f t="shared" si="0"/>
        <v>2362645.9313333333</v>
      </c>
      <c r="E7" s="92">
        <v>1423500</v>
      </c>
      <c r="F7" s="92">
        <v>200000</v>
      </c>
      <c r="G7" s="248">
        <f>IF(A7=0,0,'Tiempo suplementario'!D7)</f>
        <v>0</v>
      </c>
      <c r="H7" s="115">
        <v>0</v>
      </c>
      <c r="I7" s="132">
        <f t="shared" si="1"/>
        <v>135286.255</v>
      </c>
      <c r="J7" s="133">
        <f t="shared" si="2"/>
        <v>135286.255</v>
      </c>
      <c r="K7" s="133">
        <f t="shared" si="3"/>
        <v>16235</v>
      </c>
      <c r="L7" s="134">
        <f t="shared" si="4"/>
        <v>59359.950000000004</v>
      </c>
      <c r="M7" s="132">
        <f t="shared" si="5"/>
        <v>170820</v>
      </c>
      <c r="N7" s="95">
        <v>0</v>
      </c>
      <c r="O7" s="101">
        <v>2</v>
      </c>
      <c r="P7" s="133">
        <f t="shared" si="6"/>
        <v>14861.34</v>
      </c>
      <c r="Q7" s="136">
        <f t="shared" si="7"/>
        <v>59314.398000000001</v>
      </c>
      <c r="R7" s="112">
        <f>Dotacion!H21</f>
        <v>109591.66666666667</v>
      </c>
      <c r="S7" s="92">
        <f t="shared" si="9"/>
        <v>28470</v>
      </c>
      <c r="T7" s="92">
        <f>'Examen Medico'!H17</f>
        <v>6921.0666666666666</v>
      </c>
      <c r="U7" s="119">
        <v>3000</v>
      </c>
      <c r="W7" s="170">
        <v>5</v>
      </c>
      <c r="X7" s="171">
        <v>6.9599999999999995E-2</v>
      </c>
    </row>
    <row r="8" spans="1:24" ht="37.5" customHeight="1">
      <c r="A8" s="118">
        <v>0</v>
      </c>
      <c r="B8" s="91" t="s">
        <v>338</v>
      </c>
      <c r="C8" s="90">
        <f t="shared" si="8"/>
        <v>0</v>
      </c>
      <c r="D8" s="90">
        <f t="shared" si="0"/>
        <v>2396431.3073333334</v>
      </c>
      <c r="E8" s="92">
        <v>1423500</v>
      </c>
      <c r="F8" s="92">
        <v>200000</v>
      </c>
      <c r="G8" s="248">
        <f>IF(A8=0,0,'Tiempo suplementario'!D8)</f>
        <v>0</v>
      </c>
      <c r="H8" s="115">
        <v>0</v>
      </c>
      <c r="I8" s="132">
        <f t="shared" si="1"/>
        <v>135286.255</v>
      </c>
      <c r="J8" s="133">
        <f t="shared" si="2"/>
        <v>135286.255</v>
      </c>
      <c r="K8" s="133">
        <f t="shared" si="3"/>
        <v>16235</v>
      </c>
      <c r="L8" s="134">
        <f t="shared" si="4"/>
        <v>59359.950000000004</v>
      </c>
      <c r="M8" s="132">
        <f t="shared" si="5"/>
        <v>170820</v>
      </c>
      <c r="N8" s="95">
        <v>0</v>
      </c>
      <c r="O8" s="101">
        <v>3</v>
      </c>
      <c r="P8" s="133">
        <f t="shared" si="6"/>
        <v>34676.46</v>
      </c>
      <c r="Q8" s="136">
        <f t="shared" si="7"/>
        <v>59314.398000000001</v>
      </c>
      <c r="R8" s="112">
        <f>Dotacion!I21</f>
        <v>104325</v>
      </c>
      <c r="S8" s="92">
        <f t="shared" si="9"/>
        <v>28470</v>
      </c>
      <c r="T8" s="92">
        <f>'Examen Medico'!I17</f>
        <v>26157.989333333331</v>
      </c>
      <c r="U8" s="119">
        <v>3000</v>
      </c>
    </row>
    <row r="9" spans="1:24" ht="37.5" customHeight="1">
      <c r="A9" s="118">
        <v>0</v>
      </c>
      <c r="B9" s="91" t="s">
        <v>339</v>
      </c>
      <c r="C9" s="90">
        <f t="shared" si="8"/>
        <v>0</v>
      </c>
      <c r="D9" s="90">
        <f t="shared" si="0"/>
        <v>2602283.6313333334</v>
      </c>
      <c r="E9" s="92">
        <v>1423500</v>
      </c>
      <c r="F9" s="92">
        <v>200000</v>
      </c>
      <c r="G9" s="248">
        <f>IF(A9=0,0,'Tiempo suplementario'!D9)</f>
        <v>0</v>
      </c>
      <c r="H9" s="115">
        <v>0</v>
      </c>
      <c r="I9" s="132">
        <f t="shared" si="1"/>
        <v>135286.255</v>
      </c>
      <c r="J9" s="133">
        <f t="shared" si="2"/>
        <v>135286.255</v>
      </c>
      <c r="K9" s="133">
        <f t="shared" si="3"/>
        <v>16235</v>
      </c>
      <c r="L9" s="134">
        <f t="shared" si="4"/>
        <v>59359.950000000004</v>
      </c>
      <c r="M9" s="132">
        <f t="shared" si="5"/>
        <v>170820</v>
      </c>
      <c r="N9" s="95">
        <v>0</v>
      </c>
      <c r="O9" s="101">
        <v>5</v>
      </c>
      <c r="P9" s="133">
        <f t="shared" si="6"/>
        <v>99075.599999999991</v>
      </c>
      <c r="Q9" s="136">
        <f t="shared" si="7"/>
        <v>59314.398000000001</v>
      </c>
      <c r="R9" s="112">
        <f>Dotacion!J21</f>
        <v>214691.66666666666</v>
      </c>
      <c r="S9" s="92">
        <f t="shared" si="9"/>
        <v>28470</v>
      </c>
      <c r="T9" s="92">
        <f>'Examen Medico'!J17</f>
        <v>57244.506666666675</v>
      </c>
      <c r="U9" s="119">
        <v>3000</v>
      </c>
    </row>
    <row r="10" spans="1:24" ht="37.5" customHeight="1">
      <c r="A10" s="118">
        <v>0</v>
      </c>
      <c r="B10" s="91" t="s">
        <v>340</v>
      </c>
      <c r="C10" s="90">
        <f t="shared" si="8"/>
        <v>0</v>
      </c>
      <c r="D10" s="90">
        <f t="shared" si="0"/>
        <v>2576383.6313333334</v>
      </c>
      <c r="E10" s="92">
        <v>1423500</v>
      </c>
      <c r="F10" s="92">
        <v>200000</v>
      </c>
      <c r="G10" s="248">
        <f>IF(A10=0,0,'Tiempo suplementario'!D10)</f>
        <v>0</v>
      </c>
      <c r="H10" s="115">
        <v>0</v>
      </c>
      <c r="I10" s="132">
        <f t="shared" si="1"/>
        <v>135286.255</v>
      </c>
      <c r="J10" s="133">
        <f t="shared" si="2"/>
        <v>135286.255</v>
      </c>
      <c r="K10" s="133">
        <f t="shared" si="3"/>
        <v>16235</v>
      </c>
      <c r="L10" s="134">
        <f t="shared" si="4"/>
        <v>59359.950000000004</v>
      </c>
      <c r="M10" s="132">
        <f t="shared" si="5"/>
        <v>170820</v>
      </c>
      <c r="N10" s="95">
        <v>0</v>
      </c>
      <c r="O10" s="101">
        <v>5</v>
      </c>
      <c r="P10" s="133">
        <f t="shared" si="6"/>
        <v>99075.599999999991</v>
      </c>
      <c r="Q10" s="136">
        <f t="shared" si="7"/>
        <v>59314.398000000001</v>
      </c>
      <c r="R10" s="112">
        <f>Dotacion!K21</f>
        <v>188791.66666666666</v>
      </c>
      <c r="S10" s="92">
        <f t="shared" si="9"/>
        <v>28470</v>
      </c>
      <c r="T10" s="92">
        <f>'Examen Medico'!K17</f>
        <v>57244.506666666675</v>
      </c>
      <c r="U10" s="119">
        <v>3000</v>
      </c>
    </row>
    <row r="11" spans="1:24" ht="37.5" customHeight="1">
      <c r="A11" s="118">
        <v>0</v>
      </c>
      <c r="B11" s="91" t="s">
        <v>341</v>
      </c>
      <c r="C11" s="90">
        <f t="shared" si="8"/>
        <v>0</v>
      </c>
      <c r="D11" s="90">
        <f t="shared" si="0"/>
        <v>2642153.8873333335</v>
      </c>
      <c r="E11" s="92">
        <v>1423500</v>
      </c>
      <c r="F11" s="92">
        <v>200000</v>
      </c>
      <c r="G11" s="248">
        <f>IF(A11=0,0,'Tiempo suplementario'!D11)</f>
        <v>0</v>
      </c>
      <c r="H11" s="115">
        <v>0</v>
      </c>
      <c r="I11" s="132">
        <f t="shared" si="1"/>
        <v>135286.255</v>
      </c>
      <c r="J11" s="133">
        <f t="shared" si="2"/>
        <v>135286.255</v>
      </c>
      <c r="K11" s="133">
        <f t="shared" si="3"/>
        <v>16235</v>
      </c>
      <c r="L11" s="134">
        <f t="shared" si="4"/>
        <v>59359.950000000004</v>
      </c>
      <c r="M11" s="132">
        <f t="shared" si="5"/>
        <v>170820</v>
      </c>
      <c r="N11" s="95">
        <v>0</v>
      </c>
      <c r="O11" s="101">
        <v>5</v>
      </c>
      <c r="P11" s="133">
        <f t="shared" si="6"/>
        <v>99075.599999999991</v>
      </c>
      <c r="Q11" s="136">
        <f t="shared" si="7"/>
        <v>59314.398000000001</v>
      </c>
      <c r="R11" s="112">
        <f>Dotacion!L21</f>
        <v>235325</v>
      </c>
      <c r="S11" s="92">
        <f t="shared" si="9"/>
        <v>28470</v>
      </c>
      <c r="T11" s="92">
        <f>'Examen Medico'!L17</f>
        <v>76481.429333333333</v>
      </c>
      <c r="U11" s="119">
        <v>3000</v>
      </c>
    </row>
    <row r="12" spans="1:24" ht="37.5" customHeight="1">
      <c r="A12" s="118">
        <v>0</v>
      </c>
      <c r="B12" s="91" t="s">
        <v>342</v>
      </c>
      <c r="C12" s="90">
        <f t="shared" si="8"/>
        <v>0</v>
      </c>
      <c r="D12" s="90">
        <f t="shared" si="0"/>
        <v>2471283.6313333334</v>
      </c>
      <c r="E12" s="92">
        <v>1423500</v>
      </c>
      <c r="F12" s="92">
        <v>200000</v>
      </c>
      <c r="G12" s="248">
        <f>IF(A12=0,0,'Tiempo suplementario'!D12)</f>
        <v>0</v>
      </c>
      <c r="H12" s="115">
        <v>0</v>
      </c>
      <c r="I12" s="132">
        <f t="shared" si="1"/>
        <v>135286.255</v>
      </c>
      <c r="J12" s="133">
        <f t="shared" si="2"/>
        <v>135286.255</v>
      </c>
      <c r="K12" s="133">
        <f t="shared" si="3"/>
        <v>16235</v>
      </c>
      <c r="L12" s="134">
        <f t="shared" si="4"/>
        <v>59359.950000000004</v>
      </c>
      <c r="M12" s="132">
        <f t="shared" si="5"/>
        <v>170820</v>
      </c>
      <c r="N12" s="95">
        <v>0</v>
      </c>
      <c r="O12" s="101">
        <v>5</v>
      </c>
      <c r="P12" s="133">
        <f t="shared" si="6"/>
        <v>99075.599999999991</v>
      </c>
      <c r="Q12" s="136">
        <f t="shared" si="7"/>
        <v>59314.398000000001</v>
      </c>
      <c r="R12" s="112">
        <f>Dotacion!M21</f>
        <v>83691.666666666672</v>
      </c>
      <c r="S12" s="92">
        <f t="shared" si="9"/>
        <v>28470</v>
      </c>
      <c r="T12" s="92">
        <f>'Examen Medico'!M17</f>
        <v>57244.506666666675</v>
      </c>
      <c r="U12" s="119">
        <v>3000</v>
      </c>
    </row>
    <row r="13" spans="1:24" ht="37.5" customHeight="1">
      <c r="A13" s="118">
        <v>0</v>
      </c>
      <c r="B13" s="96" t="s">
        <v>343</v>
      </c>
      <c r="C13" s="90">
        <f t="shared" si="8"/>
        <v>0</v>
      </c>
      <c r="D13" s="90">
        <f t="shared" si="0"/>
        <v>336003.94637777779</v>
      </c>
      <c r="E13" s="92">
        <f>$E$4/30</f>
        <v>47450</v>
      </c>
      <c r="F13" s="92">
        <f>$F$4/30</f>
        <v>6666.666666666667</v>
      </c>
      <c r="G13" s="248">
        <f>IF(A13=0,0,'Tiempo suplementario'!D13)</f>
        <v>0</v>
      </c>
      <c r="H13" s="115">
        <v>0</v>
      </c>
      <c r="I13" s="132">
        <f t="shared" si="1"/>
        <v>4509.5418333333328</v>
      </c>
      <c r="J13" s="133">
        <f t="shared" si="2"/>
        <v>4509.5418333333328</v>
      </c>
      <c r="K13" s="133">
        <f t="shared" si="3"/>
        <v>541.16666666666663</v>
      </c>
      <c r="L13" s="134">
        <f t="shared" si="4"/>
        <v>1978.665</v>
      </c>
      <c r="M13" s="132">
        <f t="shared" si="5"/>
        <v>170820</v>
      </c>
      <c r="N13" s="95">
        <v>0</v>
      </c>
      <c r="O13" s="101">
        <v>3</v>
      </c>
      <c r="P13" s="133">
        <f t="shared" si="6"/>
        <v>34676.46</v>
      </c>
      <c r="Q13" s="136">
        <f t="shared" si="7"/>
        <v>57019.1466</v>
      </c>
      <c r="R13" s="113">
        <f>R5/30</f>
        <v>3653.0555555555557</v>
      </c>
      <c r="S13" s="114">
        <f t="shared" si="9"/>
        <v>949</v>
      </c>
      <c r="T13" s="114">
        <f>T5/30</f>
        <v>230.70222222222222</v>
      </c>
      <c r="U13" s="119">
        <v>3000</v>
      </c>
    </row>
    <row r="14" spans="1:24" ht="37.5" customHeight="1">
      <c r="A14" s="118">
        <v>0</v>
      </c>
      <c r="B14" s="96" t="s">
        <v>344</v>
      </c>
      <c r="C14" s="90">
        <f t="shared" si="8"/>
        <v>0</v>
      </c>
      <c r="D14" s="90">
        <f t="shared" si="0"/>
        <v>405583.86771111103</v>
      </c>
      <c r="E14" s="92">
        <f t="shared" ref="E14:E15" si="10">$E$4/30</f>
        <v>47450</v>
      </c>
      <c r="F14" s="92">
        <f t="shared" ref="F14:F15" si="11">$F$4/30</f>
        <v>6666.666666666667</v>
      </c>
      <c r="G14" s="248">
        <f>IF(A14=0,0,'Tiempo suplementario'!D14)</f>
        <v>0</v>
      </c>
      <c r="H14" s="115">
        <v>0</v>
      </c>
      <c r="I14" s="132">
        <f t="shared" si="1"/>
        <v>4509.5418333333328</v>
      </c>
      <c r="J14" s="133">
        <f t="shared" si="2"/>
        <v>4509.5418333333328</v>
      </c>
      <c r="K14" s="133">
        <f t="shared" si="3"/>
        <v>541.16666666666663</v>
      </c>
      <c r="L14" s="134">
        <f t="shared" si="4"/>
        <v>1978.665</v>
      </c>
      <c r="M14" s="132">
        <f t="shared" si="5"/>
        <v>170820</v>
      </c>
      <c r="N14" s="95">
        <v>0</v>
      </c>
      <c r="O14" s="101">
        <v>5</v>
      </c>
      <c r="P14" s="133">
        <f t="shared" si="6"/>
        <v>99075.599999999991</v>
      </c>
      <c r="Q14" s="136">
        <f t="shared" si="7"/>
        <v>57019.1466</v>
      </c>
      <c r="R14" s="113">
        <f>R9/30</f>
        <v>7156.3888888888887</v>
      </c>
      <c r="S14" s="114">
        <f t="shared" si="9"/>
        <v>949</v>
      </c>
      <c r="T14" s="114">
        <f>T9/30</f>
        <v>1908.1502222222225</v>
      </c>
      <c r="U14" s="119">
        <v>3000</v>
      </c>
    </row>
    <row r="15" spans="1:24" ht="37.5" customHeight="1">
      <c r="A15" s="118">
        <v>0</v>
      </c>
      <c r="B15" s="96" t="s">
        <v>345</v>
      </c>
      <c r="C15" s="90">
        <f t="shared" si="8"/>
        <v>0</v>
      </c>
      <c r="D15" s="90">
        <f t="shared" si="0"/>
        <v>401217.2010444444</v>
      </c>
      <c r="E15" s="92">
        <f t="shared" si="10"/>
        <v>47450</v>
      </c>
      <c r="F15" s="92">
        <f t="shared" si="11"/>
        <v>6666.666666666667</v>
      </c>
      <c r="G15" s="248">
        <f>IF(A15=0,0,'Tiempo suplementario'!D15)</f>
        <v>0</v>
      </c>
      <c r="H15" s="115">
        <v>0</v>
      </c>
      <c r="I15" s="132">
        <f t="shared" si="1"/>
        <v>4509.5418333333328</v>
      </c>
      <c r="J15" s="133">
        <f t="shared" si="2"/>
        <v>4509.5418333333328</v>
      </c>
      <c r="K15" s="133">
        <f t="shared" si="3"/>
        <v>541.16666666666663</v>
      </c>
      <c r="L15" s="134">
        <f t="shared" si="4"/>
        <v>1978.665</v>
      </c>
      <c r="M15" s="132">
        <f t="shared" si="5"/>
        <v>170820</v>
      </c>
      <c r="N15" s="95">
        <v>0</v>
      </c>
      <c r="O15" s="101">
        <v>5</v>
      </c>
      <c r="P15" s="133">
        <f t="shared" si="6"/>
        <v>99075.599999999991</v>
      </c>
      <c r="Q15" s="136">
        <f t="shared" si="7"/>
        <v>57019.1466</v>
      </c>
      <c r="R15" s="113">
        <f>R12/30</f>
        <v>2789.7222222222222</v>
      </c>
      <c r="S15" s="114">
        <f t="shared" si="9"/>
        <v>949</v>
      </c>
      <c r="T15" s="114">
        <f>T12/30</f>
        <v>1908.1502222222225</v>
      </c>
      <c r="U15" s="119">
        <v>3000</v>
      </c>
    </row>
    <row r="16" spans="1:24" ht="37.5" customHeight="1">
      <c r="A16" s="118">
        <v>0</v>
      </c>
      <c r="B16" s="91" t="s">
        <v>351</v>
      </c>
      <c r="C16" s="90">
        <f t="shared" si="8"/>
        <v>0</v>
      </c>
      <c r="D16" s="90">
        <f t="shared" si="0"/>
        <v>1466481.4023333334</v>
      </c>
      <c r="E16" s="92">
        <f>$E$4/2</f>
        <v>711750</v>
      </c>
      <c r="F16" s="92">
        <v>200000</v>
      </c>
      <c r="G16" s="248">
        <f>IF(A16=0,0,'Tiempo suplementario'!D16)</f>
        <v>0</v>
      </c>
      <c r="H16" s="115">
        <v>0</v>
      </c>
      <c r="I16" s="132">
        <f t="shared" si="1"/>
        <v>75976.127500000002</v>
      </c>
      <c r="J16" s="133">
        <f t="shared" si="2"/>
        <v>75976.127500000002</v>
      </c>
      <c r="K16" s="133">
        <f t="shared" si="3"/>
        <v>9117.5</v>
      </c>
      <c r="L16" s="134">
        <f t="shared" si="4"/>
        <v>29679.975000000002</v>
      </c>
      <c r="M16" s="132">
        <f t="shared" si="5"/>
        <v>170820</v>
      </c>
      <c r="N16" s="95">
        <v>0</v>
      </c>
      <c r="O16" s="101">
        <v>2</v>
      </c>
      <c r="P16" s="133">
        <f t="shared" si="6"/>
        <v>14861.34</v>
      </c>
      <c r="Q16" s="136">
        <f t="shared" si="7"/>
        <v>58127.199000000008</v>
      </c>
      <c r="R16" s="112">
        <f>Dotacion!E21</f>
        <v>80900</v>
      </c>
      <c r="S16" s="92">
        <f t="shared" si="9"/>
        <v>14235</v>
      </c>
      <c r="T16" s="92">
        <f>'Examen Medico'!E17</f>
        <v>22038.133333333331</v>
      </c>
      <c r="U16" s="119">
        <v>3000</v>
      </c>
    </row>
    <row r="17" spans="1:21" ht="37.5" customHeight="1">
      <c r="A17" s="118">
        <v>0</v>
      </c>
      <c r="B17" s="91" t="s">
        <v>352</v>
      </c>
      <c r="C17" s="90">
        <f t="shared" si="8"/>
        <v>0</v>
      </c>
      <c r="D17" s="90">
        <f t="shared" si="0"/>
        <v>1480056.0023333335</v>
      </c>
      <c r="E17" s="92">
        <f t="shared" ref="E17:E24" si="12">$E$4/2</f>
        <v>711750</v>
      </c>
      <c r="F17" s="92">
        <v>200000</v>
      </c>
      <c r="G17" s="248">
        <f>IF(A17=0,0,'Tiempo suplementario'!D17)</f>
        <v>0</v>
      </c>
      <c r="H17" s="115">
        <v>0</v>
      </c>
      <c r="I17" s="132">
        <f t="shared" si="1"/>
        <v>75976.127500000002</v>
      </c>
      <c r="J17" s="133">
        <f t="shared" si="2"/>
        <v>75976.127500000002</v>
      </c>
      <c r="K17" s="133">
        <f t="shared" si="3"/>
        <v>9117.5</v>
      </c>
      <c r="L17" s="134">
        <f t="shared" si="4"/>
        <v>29679.975000000002</v>
      </c>
      <c r="M17" s="132">
        <f t="shared" si="5"/>
        <v>170820</v>
      </c>
      <c r="N17" s="95">
        <v>0</v>
      </c>
      <c r="O17" s="101">
        <v>2</v>
      </c>
      <c r="P17" s="133">
        <f t="shared" si="6"/>
        <v>14861.34</v>
      </c>
      <c r="Q17" s="136">
        <f t="shared" si="7"/>
        <v>58127.199000000008</v>
      </c>
      <c r="R17" s="112">
        <f>Dotacion!F21</f>
        <v>109591.66666666667</v>
      </c>
      <c r="S17" s="92">
        <f t="shared" si="9"/>
        <v>14235</v>
      </c>
      <c r="T17" s="92">
        <f>'Examen Medico'!F17</f>
        <v>6921.0666666666666</v>
      </c>
      <c r="U17" s="119">
        <v>3000</v>
      </c>
    </row>
    <row r="18" spans="1:21" ht="37.5" customHeight="1">
      <c r="A18" s="118">
        <v>0</v>
      </c>
      <c r="B18" s="91" t="s">
        <v>353</v>
      </c>
      <c r="C18" s="90">
        <f t="shared" si="8"/>
        <v>0</v>
      </c>
      <c r="D18" s="90">
        <f t="shared" si="0"/>
        <v>1454156.0023333335</v>
      </c>
      <c r="E18" s="92">
        <f t="shared" si="12"/>
        <v>711750</v>
      </c>
      <c r="F18" s="92">
        <v>200000</v>
      </c>
      <c r="G18" s="248">
        <f>IF(A18=0,0,'Tiempo suplementario'!D18)</f>
        <v>0</v>
      </c>
      <c r="H18" s="115">
        <v>0</v>
      </c>
      <c r="I18" s="132">
        <f t="shared" si="1"/>
        <v>75976.127500000002</v>
      </c>
      <c r="J18" s="133">
        <f t="shared" si="2"/>
        <v>75976.127500000002</v>
      </c>
      <c r="K18" s="133">
        <f t="shared" si="3"/>
        <v>9117.5</v>
      </c>
      <c r="L18" s="134">
        <f t="shared" si="4"/>
        <v>29679.975000000002</v>
      </c>
      <c r="M18" s="132">
        <f t="shared" si="5"/>
        <v>170820</v>
      </c>
      <c r="N18" s="95">
        <v>0</v>
      </c>
      <c r="O18" s="101">
        <v>2</v>
      </c>
      <c r="P18" s="133">
        <f t="shared" si="6"/>
        <v>14861.34</v>
      </c>
      <c r="Q18" s="136">
        <f t="shared" si="7"/>
        <v>58127.199000000008</v>
      </c>
      <c r="R18" s="112">
        <f>Dotacion!G21</f>
        <v>83691.666666666672</v>
      </c>
      <c r="S18" s="92">
        <f t="shared" si="9"/>
        <v>14235</v>
      </c>
      <c r="T18" s="92">
        <f>'Examen Medico'!G17</f>
        <v>6921.0666666666666</v>
      </c>
      <c r="U18" s="119">
        <v>3000</v>
      </c>
    </row>
    <row r="19" spans="1:21" ht="37.5" customHeight="1">
      <c r="A19" s="118">
        <v>0</v>
      </c>
      <c r="B19" s="91" t="s">
        <v>354</v>
      </c>
      <c r="C19" s="90">
        <f t="shared" si="8"/>
        <v>0</v>
      </c>
      <c r="D19" s="90">
        <f t="shared" si="0"/>
        <v>1480056.0023333335</v>
      </c>
      <c r="E19" s="92">
        <f t="shared" si="12"/>
        <v>711750</v>
      </c>
      <c r="F19" s="92">
        <v>200000</v>
      </c>
      <c r="G19" s="248">
        <f>IF(A19=0,0,'Tiempo suplementario'!D19)</f>
        <v>0</v>
      </c>
      <c r="H19" s="115">
        <v>0</v>
      </c>
      <c r="I19" s="132">
        <f t="shared" si="1"/>
        <v>75976.127500000002</v>
      </c>
      <c r="J19" s="133">
        <f t="shared" si="2"/>
        <v>75976.127500000002</v>
      </c>
      <c r="K19" s="133">
        <f t="shared" si="3"/>
        <v>9117.5</v>
      </c>
      <c r="L19" s="134">
        <f t="shared" si="4"/>
        <v>29679.975000000002</v>
      </c>
      <c r="M19" s="132">
        <f t="shared" si="5"/>
        <v>170820</v>
      </c>
      <c r="N19" s="95">
        <v>0</v>
      </c>
      <c r="O19" s="101">
        <v>2</v>
      </c>
      <c r="P19" s="133">
        <f t="shared" si="6"/>
        <v>14861.34</v>
      </c>
      <c r="Q19" s="136">
        <f t="shared" si="7"/>
        <v>58127.199000000008</v>
      </c>
      <c r="R19" s="112">
        <f>Dotacion!H21</f>
        <v>109591.66666666667</v>
      </c>
      <c r="S19" s="92">
        <f t="shared" si="9"/>
        <v>14235</v>
      </c>
      <c r="T19" s="92">
        <f>'Examen Medico'!H17</f>
        <v>6921.0666666666666</v>
      </c>
      <c r="U19" s="119">
        <v>3000</v>
      </c>
    </row>
    <row r="20" spans="1:21" ht="37.5" customHeight="1">
      <c r="A20" s="118">
        <v>0</v>
      </c>
      <c r="B20" s="91" t="s">
        <v>355</v>
      </c>
      <c r="C20" s="90">
        <f t="shared" si="8"/>
        <v>0</v>
      </c>
      <c r="D20" s="90">
        <f t="shared" si="0"/>
        <v>1494026.2583333333</v>
      </c>
      <c r="E20" s="92">
        <f t="shared" si="12"/>
        <v>711750</v>
      </c>
      <c r="F20" s="92">
        <v>200000</v>
      </c>
      <c r="G20" s="248">
        <f>IF(A20=0,0,'Tiempo suplementario'!D20)</f>
        <v>0</v>
      </c>
      <c r="H20" s="115">
        <v>0</v>
      </c>
      <c r="I20" s="132">
        <f t="shared" si="1"/>
        <v>75976.127500000002</v>
      </c>
      <c r="J20" s="133">
        <f t="shared" si="2"/>
        <v>75976.127500000002</v>
      </c>
      <c r="K20" s="133">
        <f t="shared" si="3"/>
        <v>9117.5</v>
      </c>
      <c r="L20" s="134">
        <f t="shared" si="4"/>
        <v>29679.975000000002</v>
      </c>
      <c r="M20" s="132">
        <f t="shared" si="5"/>
        <v>170820</v>
      </c>
      <c r="N20" s="95">
        <v>0</v>
      </c>
      <c r="O20" s="101">
        <v>2</v>
      </c>
      <c r="P20" s="133">
        <f t="shared" si="6"/>
        <v>14861.34</v>
      </c>
      <c r="Q20" s="136">
        <f t="shared" si="7"/>
        <v>58127.199000000008</v>
      </c>
      <c r="R20" s="112">
        <f>Dotacion!I21</f>
        <v>104325</v>
      </c>
      <c r="S20" s="92">
        <f t="shared" si="9"/>
        <v>14235</v>
      </c>
      <c r="T20" s="92">
        <f>'Examen Medico'!I17</f>
        <v>26157.989333333331</v>
      </c>
      <c r="U20" s="119">
        <v>3000</v>
      </c>
    </row>
    <row r="21" spans="1:21" ht="37.5" customHeight="1">
      <c r="A21" s="118">
        <v>0</v>
      </c>
      <c r="B21" s="91" t="s">
        <v>356</v>
      </c>
      <c r="C21" s="90">
        <f t="shared" si="8"/>
        <v>0</v>
      </c>
      <c r="D21" s="90">
        <f t="shared" si="0"/>
        <v>1719693.7023333334</v>
      </c>
      <c r="E21" s="92">
        <f t="shared" si="12"/>
        <v>711750</v>
      </c>
      <c r="F21" s="92">
        <v>200000</v>
      </c>
      <c r="G21" s="248">
        <f>IF(A21=0,0,'Tiempo suplementario'!D21)</f>
        <v>0</v>
      </c>
      <c r="H21" s="115">
        <v>0</v>
      </c>
      <c r="I21" s="132">
        <f t="shared" si="1"/>
        <v>75976.127500000002</v>
      </c>
      <c r="J21" s="133">
        <f t="shared" si="2"/>
        <v>75976.127500000002</v>
      </c>
      <c r="K21" s="133">
        <f t="shared" si="3"/>
        <v>9117.5</v>
      </c>
      <c r="L21" s="134">
        <f t="shared" si="4"/>
        <v>29679.975000000002</v>
      </c>
      <c r="M21" s="132">
        <f t="shared" si="5"/>
        <v>170820</v>
      </c>
      <c r="N21" s="95">
        <v>0</v>
      </c>
      <c r="O21" s="101">
        <v>5</v>
      </c>
      <c r="P21" s="133">
        <f t="shared" si="6"/>
        <v>99075.599999999991</v>
      </c>
      <c r="Q21" s="136">
        <f t="shared" si="7"/>
        <v>58127.199000000008</v>
      </c>
      <c r="R21" s="112">
        <f>Dotacion!J21</f>
        <v>214691.66666666666</v>
      </c>
      <c r="S21" s="92">
        <f t="shared" si="9"/>
        <v>14235</v>
      </c>
      <c r="T21" s="92">
        <f>'Examen Medico'!J17</f>
        <v>57244.506666666675</v>
      </c>
      <c r="U21" s="119">
        <v>3000</v>
      </c>
    </row>
    <row r="22" spans="1:21" ht="37.5" customHeight="1">
      <c r="A22" s="118">
        <v>0</v>
      </c>
      <c r="B22" s="91" t="s">
        <v>357</v>
      </c>
      <c r="C22" s="90">
        <f t="shared" si="8"/>
        <v>0</v>
      </c>
      <c r="D22" s="90">
        <f t="shared" si="0"/>
        <v>1693793.7023333334</v>
      </c>
      <c r="E22" s="92">
        <f t="shared" si="12"/>
        <v>711750</v>
      </c>
      <c r="F22" s="92">
        <v>200000</v>
      </c>
      <c r="G22" s="248">
        <f>IF(A22=0,0,'Tiempo suplementario'!D22)</f>
        <v>0</v>
      </c>
      <c r="H22" s="115">
        <v>0</v>
      </c>
      <c r="I22" s="132">
        <f t="shared" si="1"/>
        <v>75976.127500000002</v>
      </c>
      <c r="J22" s="133">
        <f t="shared" si="2"/>
        <v>75976.127500000002</v>
      </c>
      <c r="K22" s="133">
        <f t="shared" si="3"/>
        <v>9117.5</v>
      </c>
      <c r="L22" s="134">
        <f t="shared" si="4"/>
        <v>29679.975000000002</v>
      </c>
      <c r="M22" s="132">
        <f t="shared" si="5"/>
        <v>170820</v>
      </c>
      <c r="N22" s="95">
        <v>0</v>
      </c>
      <c r="O22" s="101">
        <v>5</v>
      </c>
      <c r="P22" s="133">
        <f t="shared" si="6"/>
        <v>99075.599999999991</v>
      </c>
      <c r="Q22" s="136">
        <f t="shared" si="7"/>
        <v>58127.199000000008</v>
      </c>
      <c r="R22" s="112">
        <f>Dotacion!K21</f>
        <v>188791.66666666666</v>
      </c>
      <c r="S22" s="92">
        <f t="shared" si="9"/>
        <v>14235</v>
      </c>
      <c r="T22" s="92">
        <f>'Examen Medico'!K17</f>
        <v>57244.506666666675</v>
      </c>
      <c r="U22" s="119">
        <v>3000</v>
      </c>
    </row>
    <row r="23" spans="1:21" ht="37.5" customHeight="1">
      <c r="A23" s="118">
        <v>0</v>
      </c>
      <c r="B23" s="91" t="s">
        <v>358</v>
      </c>
      <c r="C23" s="90">
        <f t="shared" si="8"/>
        <v>0</v>
      </c>
      <c r="D23" s="90">
        <f t="shared" si="0"/>
        <v>1759563.9583333335</v>
      </c>
      <c r="E23" s="92">
        <f t="shared" si="12"/>
        <v>711750</v>
      </c>
      <c r="F23" s="92">
        <v>200000</v>
      </c>
      <c r="G23" s="248">
        <f>IF(A23=0,0,'Tiempo suplementario'!D23)</f>
        <v>0</v>
      </c>
      <c r="H23" s="115">
        <v>0</v>
      </c>
      <c r="I23" s="132">
        <f t="shared" si="1"/>
        <v>75976.127500000002</v>
      </c>
      <c r="J23" s="133">
        <f t="shared" si="2"/>
        <v>75976.127500000002</v>
      </c>
      <c r="K23" s="133">
        <f t="shared" si="3"/>
        <v>9117.5</v>
      </c>
      <c r="L23" s="134">
        <f t="shared" si="4"/>
        <v>29679.975000000002</v>
      </c>
      <c r="M23" s="132">
        <f t="shared" si="5"/>
        <v>170820</v>
      </c>
      <c r="N23" s="95">
        <v>0</v>
      </c>
      <c r="O23" s="101">
        <v>5</v>
      </c>
      <c r="P23" s="133">
        <f t="shared" si="6"/>
        <v>99075.599999999991</v>
      </c>
      <c r="Q23" s="136">
        <f t="shared" si="7"/>
        <v>58127.199000000008</v>
      </c>
      <c r="R23" s="112">
        <f>Dotacion!L21</f>
        <v>235325</v>
      </c>
      <c r="S23" s="92">
        <f t="shared" si="9"/>
        <v>14235</v>
      </c>
      <c r="T23" s="92">
        <f>'Examen Medico'!L17</f>
        <v>76481.429333333333</v>
      </c>
      <c r="U23" s="119">
        <v>3000</v>
      </c>
    </row>
    <row r="24" spans="1:21" ht="37.5" customHeight="1" thickBot="1">
      <c r="A24" s="249">
        <v>0</v>
      </c>
      <c r="B24" s="120" t="s">
        <v>359</v>
      </c>
      <c r="C24" s="121">
        <f t="shared" si="8"/>
        <v>0</v>
      </c>
      <c r="D24" s="90">
        <f t="shared" si="0"/>
        <v>1588693.7023333334</v>
      </c>
      <c r="E24" s="92">
        <f t="shared" si="12"/>
        <v>711750</v>
      </c>
      <c r="F24" s="92">
        <v>200000</v>
      </c>
      <c r="G24" s="250">
        <f>IF(A24=0,0,'Tiempo suplementario'!D24)</f>
        <v>0</v>
      </c>
      <c r="H24" s="123">
        <v>0</v>
      </c>
      <c r="I24" s="132">
        <f t="shared" si="1"/>
        <v>75976.127500000002</v>
      </c>
      <c r="J24" s="133">
        <f t="shared" si="2"/>
        <v>75976.127500000002</v>
      </c>
      <c r="K24" s="133">
        <f t="shared" si="3"/>
        <v>9117.5</v>
      </c>
      <c r="L24" s="134">
        <f t="shared" si="4"/>
        <v>29679.975000000002</v>
      </c>
      <c r="M24" s="132">
        <f t="shared" si="5"/>
        <v>170820</v>
      </c>
      <c r="N24" s="111">
        <v>0</v>
      </c>
      <c r="O24" s="116">
        <v>5</v>
      </c>
      <c r="P24" s="133">
        <f t="shared" si="6"/>
        <v>99075.599999999991</v>
      </c>
      <c r="Q24" s="136">
        <f t="shared" si="7"/>
        <v>58127.199000000008</v>
      </c>
      <c r="R24" s="124">
        <f>Dotacion!M21</f>
        <v>83691.666666666672</v>
      </c>
      <c r="S24" s="122">
        <f t="shared" si="9"/>
        <v>14235</v>
      </c>
      <c r="T24" s="122">
        <f>'Examen Medico'!M17</f>
        <v>57244.506666666675</v>
      </c>
      <c r="U24" s="125">
        <v>3000</v>
      </c>
    </row>
    <row r="25" spans="1:21" ht="30" customHeight="1" thickBot="1">
      <c r="S25" s="41"/>
    </row>
    <row r="26" spans="1:21" ht="30" customHeight="1">
      <c r="B26" s="150" t="s">
        <v>766</v>
      </c>
      <c r="C26" s="151">
        <v>0.02</v>
      </c>
    </row>
    <row r="27" spans="1:21" ht="30" customHeight="1">
      <c r="B27" s="152" t="s">
        <v>765</v>
      </c>
      <c r="C27" s="153">
        <v>6</v>
      </c>
    </row>
    <row r="28" spans="1:21" ht="30" customHeight="1" thickBot="1">
      <c r="B28" s="154" t="s">
        <v>367</v>
      </c>
      <c r="C28" s="155">
        <f>SUM(A3:A24)</f>
        <v>9</v>
      </c>
    </row>
    <row r="29" spans="1:21" ht="30" customHeight="1" thickBot="1"/>
    <row r="30" spans="1:21" ht="30" customHeight="1">
      <c r="B30" s="150" t="s">
        <v>767</v>
      </c>
      <c r="C30" s="156">
        <f>SUM(C3:C24)*C27</f>
        <v>126849851.89199999</v>
      </c>
    </row>
    <row r="31" spans="1:21" ht="30" customHeight="1">
      <c r="B31" s="157" t="s">
        <v>768</v>
      </c>
      <c r="C31" s="119">
        <f>'Precios R9'!BD438*Costo!C27</f>
        <v>80895497.400000006</v>
      </c>
    </row>
    <row r="32" spans="1:21" ht="30" customHeight="1">
      <c r="B32" s="157" t="s">
        <v>7</v>
      </c>
      <c r="C32" s="119">
        <f>Financiero!D7</f>
        <v>4815498.3162000012</v>
      </c>
    </row>
    <row r="33" spans="2:7" ht="30" customHeight="1">
      <c r="B33" s="157" t="s">
        <v>332</v>
      </c>
      <c r="C33" s="119">
        <f>Jardineria!J5*Costo!C27</f>
        <v>0</v>
      </c>
      <c r="F33" s="41"/>
      <c r="G33" s="41"/>
    </row>
    <row r="34" spans="2:7" ht="30" customHeight="1">
      <c r="B34" s="158" t="s">
        <v>769</v>
      </c>
      <c r="C34" s="159">
        <f>1520921*C27</f>
        <v>9125526</v>
      </c>
    </row>
    <row r="35" spans="2:7" ht="30" customHeight="1">
      <c r="B35" s="157" t="s">
        <v>770</v>
      </c>
      <c r="C35" s="119">
        <f>Financiero!C14</f>
        <v>8192936.7668148018</v>
      </c>
    </row>
    <row r="36" spans="2:7" ht="30" customHeight="1">
      <c r="B36" s="160" t="s">
        <v>321</v>
      </c>
      <c r="C36" s="161">
        <f>SUM(C30:C35)</f>
        <v>229879310.37501478</v>
      </c>
    </row>
    <row r="37" spans="2:7" ht="30" customHeight="1">
      <c r="B37" s="158" t="s">
        <v>320</v>
      </c>
      <c r="C37" s="159">
        <v>283607506.10000002</v>
      </c>
    </row>
    <row r="38" spans="2:7" ht="30" customHeight="1">
      <c r="B38" s="157" t="s">
        <v>771</v>
      </c>
      <c r="C38" s="119">
        <f>C37-C36</f>
        <v>53728195.724985242</v>
      </c>
    </row>
    <row r="39" spans="2:7" ht="30" customHeight="1">
      <c r="B39" s="157" t="s">
        <v>772</v>
      </c>
      <c r="C39" s="119">
        <f>C38/C27</f>
        <v>8954699.2874975409</v>
      </c>
    </row>
    <row r="40" spans="2:7" ht="30" customHeight="1" thickBot="1">
      <c r="B40" s="162" t="s">
        <v>773</v>
      </c>
      <c r="C40" s="163">
        <f>C38/C36</f>
        <v>0.23372349446035606</v>
      </c>
    </row>
    <row r="41" spans="2:7" ht="30" customHeight="1" thickBot="1"/>
    <row r="42" spans="2:7" ht="30" customHeight="1">
      <c r="B42" s="164" t="s">
        <v>330</v>
      </c>
      <c r="C42" s="165">
        <v>215248089.97</v>
      </c>
    </row>
    <row r="43" spans="2:7" ht="30" customHeight="1" thickBot="1">
      <c r="B43" s="162" t="s">
        <v>331</v>
      </c>
      <c r="C43" s="166">
        <f>+C37/C42-1</f>
        <v>0.31758430999098564</v>
      </c>
      <c r="D43" s="98"/>
      <c r="E43" s="99"/>
    </row>
    <row r="44" spans="2:7">
      <c r="C44" s="100"/>
      <c r="D44" s="100"/>
    </row>
  </sheetData>
  <mergeCells count="1">
    <mergeCell ref="A2:B2"/>
  </mergeCells>
  <pageMargins left="0.70866141732283472" right="0.5118110236220472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Precios R9 (2023)</vt:lpstr>
      <vt:lpstr>Precios R9</vt:lpstr>
      <vt:lpstr>Examen Medico</vt:lpstr>
      <vt:lpstr>Financiero</vt:lpstr>
      <vt:lpstr>Dotacion</vt:lpstr>
      <vt:lpstr>Jardineria</vt:lpstr>
      <vt:lpstr>Tiempo suplementario</vt:lpstr>
      <vt:lpstr>Costo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Sanchez Niño</dc:creator>
  <cp:lastModifiedBy>Contrataciones Internegocios</cp:lastModifiedBy>
  <cp:lastPrinted>2023-02-09T19:44:49Z</cp:lastPrinted>
  <dcterms:created xsi:type="dcterms:W3CDTF">2018-07-26T20:21:35Z</dcterms:created>
  <dcterms:modified xsi:type="dcterms:W3CDTF">2025-07-01T18:40:40Z</dcterms:modified>
</cp:coreProperties>
</file>